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a22f1a9f45375dfc/Claude/GolfCommish/"/>
    </mc:Choice>
  </mc:AlternateContent>
  <xr:revisionPtr revIDLastSave="0" documentId="8_{75652E4F-6BDA-435D-A516-A602DA5CA949}" xr6:coauthVersionLast="47" xr6:coauthVersionMax="47" xr10:uidLastSave="{00000000-0000-0000-0000-000000000000}"/>
  <bookViews>
    <workbookView xWindow="1215" yWindow="2730" windowWidth="24060" windowHeight="11730" tabRatio="500" xr2:uid="{00000000-000D-0000-FFFF-FFFF00000000}"/>
  </bookViews>
  <sheets>
    <sheet name="Read Me" sheetId="1" r:id="rId1"/>
    <sheet name="Roster" sheetId="2" r:id="rId2"/>
    <sheet name="Courses &amp; Tees" sheetId="3" r:id="rId3"/>
    <sheet name="Course Handicap Calculator" sheetId="4" r:id="rId4"/>
    <sheet name="Weekly Availability" sheetId="5" r:id="rId5"/>
    <sheet name="Pairings" sheetId="6" r:id="rId6"/>
    <sheet name="Results Log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4" i="7" l="1"/>
  <c r="L44" i="7"/>
  <c r="K44" i="7"/>
  <c r="M43" i="7"/>
  <c r="L43" i="7"/>
  <c r="K43" i="7"/>
  <c r="M42" i="7"/>
  <c r="L42" i="7"/>
  <c r="K42" i="7"/>
  <c r="M41" i="7"/>
  <c r="L41" i="7"/>
  <c r="K41" i="7"/>
  <c r="M40" i="7"/>
  <c r="L40" i="7"/>
  <c r="K40" i="7"/>
  <c r="M39" i="7"/>
  <c r="L39" i="7"/>
  <c r="K39" i="7"/>
  <c r="M38" i="7"/>
  <c r="L38" i="7"/>
  <c r="K38" i="7"/>
  <c r="M37" i="7"/>
  <c r="L37" i="7"/>
  <c r="K37" i="7"/>
  <c r="M36" i="7"/>
  <c r="L36" i="7"/>
  <c r="K36" i="7"/>
  <c r="M35" i="7"/>
  <c r="L35" i="7"/>
  <c r="K35" i="7"/>
  <c r="M34" i="7"/>
  <c r="L34" i="7"/>
  <c r="K34" i="7"/>
  <c r="M33" i="7"/>
  <c r="L33" i="7"/>
  <c r="K33" i="7"/>
  <c r="M32" i="7"/>
  <c r="L32" i="7"/>
  <c r="K32" i="7"/>
  <c r="M31" i="7"/>
  <c r="L31" i="7"/>
  <c r="K31" i="7"/>
  <c r="M30" i="7"/>
  <c r="L30" i="7"/>
  <c r="K30" i="7"/>
  <c r="M29" i="7"/>
  <c r="L29" i="7"/>
  <c r="K29" i="7"/>
  <c r="M28" i="7"/>
  <c r="L28" i="7"/>
  <c r="K28" i="7"/>
  <c r="M27" i="7"/>
  <c r="L27" i="7"/>
  <c r="K27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5" i="7"/>
  <c r="L15" i="7"/>
  <c r="K15" i="7"/>
  <c r="M14" i="7"/>
  <c r="L14" i="7"/>
  <c r="K14" i="7"/>
  <c r="M13" i="7"/>
  <c r="L13" i="7"/>
  <c r="K13" i="7"/>
  <c r="M12" i="7"/>
  <c r="L12" i="7"/>
  <c r="K12" i="7"/>
  <c r="M11" i="7"/>
  <c r="L11" i="7"/>
  <c r="K11" i="7"/>
  <c r="M10" i="7"/>
  <c r="L10" i="7"/>
  <c r="K10" i="7"/>
  <c r="M9" i="7"/>
  <c r="L9" i="7"/>
  <c r="K9" i="7"/>
  <c r="M8" i="7"/>
  <c r="L8" i="7"/>
  <c r="K8" i="7"/>
  <c r="M7" i="7"/>
  <c r="L7" i="7"/>
  <c r="K7" i="7"/>
  <c r="M6" i="7"/>
  <c r="L6" i="7"/>
  <c r="K6" i="7"/>
  <c r="M5" i="7"/>
  <c r="L5" i="7"/>
  <c r="K5" i="7"/>
  <c r="C37" i="6"/>
  <c r="C36" i="6"/>
  <c r="C35" i="6"/>
  <c r="C34" i="6"/>
  <c r="C33" i="6"/>
  <c r="C28" i="6"/>
  <c r="C27" i="6"/>
  <c r="C26" i="6"/>
  <c r="C25" i="6"/>
  <c r="C29" i="6" s="1"/>
  <c r="C20" i="6"/>
  <c r="C19" i="6"/>
  <c r="C18" i="6"/>
  <c r="C17" i="6"/>
  <c r="C21" i="6" s="1"/>
  <c r="C12" i="6"/>
  <c r="C11" i="6"/>
  <c r="C10" i="6"/>
  <c r="C9" i="6"/>
  <c r="C13" i="6" s="1"/>
  <c r="J49" i="5"/>
  <c r="I49" i="5"/>
  <c r="H49" i="5"/>
  <c r="G49" i="5"/>
  <c r="F49" i="5"/>
  <c r="E49" i="5"/>
  <c r="D49" i="5"/>
  <c r="C49" i="5"/>
  <c r="B49" i="5"/>
  <c r="J48" i="5"/>
  <c r="I48" i="5"/>
  <c r="H48" i="5"/>
  <c r="G48" i="5"/>
  <c r="F48" i="5"/>
  <c r="E48" i="5"/>
  <c r="D48" i="5"/>
  <c r="C48" i="5"/>
  <c r="B48" i="5"/>
  <c r="J47" i="5"/>
  <c r="I47" i="5"/>
  <c r="H47" i="5"/>
  <c r="G47" i="5"/>
  <c r="F47" i="5"/>
  <c r="E47" i="5"/>
  <c r="D47" i="5"/>
  <c r="C47" i="5"/>
  <c r="B47" i="5"/>
  <c r="J46" i="5"/>
  <c r="I46" i="5"/>
  <c r="H46" i="5"/>
  <c r="G46" i="5"/>
  <c r="F46" i="5"/>
  <c r="E46" i="5"/>
  <c r="D46" i="5"/>
  <c r="C46" i="5"/>
  <c r="B46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7" i="4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C27" i="4" l="1"/>
  <c r="C20" i="4"/>
  <c r="C26" i="4"/>
  <c r="C25" i="4"/>
  <c r="C23" i="4"/>
  <c r="C21" i="4"/>
  <c r="B10" i="4"/>
  <c r="C29" i="4"/>
  <c r="C24" i="4"/>
  <c r="C22" i="4"/>
  <c r="C19" i="4"/>
  <c r="B8" i="4"/>
  <c r="C28" i="4"/>
  <c r="B9" i="4"/>
  <c r="C18" i="4"/>
  <c r="B11" i="4" l="1"/>
</calcChain>
</file>

<file path=xl/sharedStrings.xml><?xml version="1.0" encoding="utf-8"?>
<sst xmlns="http://schemas.openxmlformats.org/spreadsheetml/2006/main" count="213" uniqueCount="138">
  <si>
    <t>Golf League Spreadsheet Template</t>
  </si>
  <si>
    <t>From golfcommish.com — free to use and share</t>
  </si>
  <si>
    <t>HOW TO USE THIS WORKBOOK</t>
  </si>
  <si>
    <t>1. Roster — enter your members: name, contact info, GHIN number, and current Handicap Index.</t>
  </si>
  <si>
    <t xml:space="preserve">   Update the Index and the Last Updated date each week (Monday works well).</t>
  </si>
  <si>
    <t>2. Courses &amp; Tees — enter each course/tee combo your group plays, with its Rating, Slope, and Par</t>
  </si>
  <si>
    <t xml:space="preserve">   from the scorecard. Do this once; add rows only when you add a course.</t>
  </si>
  <si>
    <t>3. Course Handicap Calculator — pick a member and a tee from the dropdowns to see their</t>
  </si>
  <si>
    <t xml:space="preserve">   Course Handicap. The full roster table below calculates everyone at once for a chosen tee.</t>
  </si>
  <si>
    <t>4. Weekly Availability — members down the left, play dates across the top. Use the dropdown in</t>
  </si>
  <si>
    <t xml:space="preserve">   each cell (Available / Out / Maybe). Cells color themselves; totals count down the bottom.</t>
  </si>
  <si>
    <t>5. Pairings — pick the play date and tee at the top, then choose players from the dropdowns.</t>
  </si>
  <si>
    <t xml:space="preserve">   Course Handicaps fill in automatically and each group shows its average so you can balance.</t>
  </si>
  <si>
    <t>6. Results Log — record the date, game, finishers, and payouts after each round. The Season</t>
  </si>
  <si>
    <t xml:space="preserve">   Wins table tallies wins per member automatically.</t>
  </si>
  <si>
    <t>CONVENTIONS</t>
  </si>
  <si>
    <t>• Blue text = cells you type into.  Black text = formulas (don't overwrite them).</t>
  </si>
  <si>
    <t>• Sample data is included so you can see how everything works — replace it with your group.</t>
  </si>
  <si>
    <t>• Roster supports up to 40 members and Courses &amp; Tees up to 20 tee combos. To go beyond that,</t>
  </si>
  <si>
    <t xml:space="preserve">  extend the dropdown/formula ranges on each sheet.</t>
  </si>
  <si>
    <t>THE COURSE HANDICAP FORMULA</t>
  </si>
  <si>
    <t xml:space="preserve">   Course Handicap = Handicap Index × (Slope ÷ 113) + (Course Rating − Par), rounded</t>
  </si>
  <si>
    <t>Built by GolfCommish — software that runs this whole workflow automatically.</t>
  </si>
  <si>
    <t>30-day free trial at golfcommish.com</t>
  </si>
  <si>
    <t>Roster</t>
  </si>
  <si>
    <t>One row per member. Blue cells are yours to edit — refresh Index + Last Updated weekly.</t>
  </si>
  <si>
    <t>Name</t>
  </si>
  <si>
    <t>Email</t>
  </si>
  <si>
    <t>Phone</t>
  </si>
  <si>
    <t>GHIN Number</t>
  </si>
  <si>
    <t>Handicap Index</t>
  </si>
  <si>
    <t>Last Updated</t>
  </si>
  <si>
    <t>Active</t>
  </si>
  <si>
    <t>Bob Fletcher</t>
  </si>
  <si>
    <t>bob.f@example.com</t>
  </si>
  <si>
    <t>843-555-0101</t>
  </si>
  <si>
    <t>1234501</t>
  </si>
  <si>
    <t>Yes</t>
  </si>
  <si>
    <t>Dave Kowalski</t>
  </si>
  <si>
    <t>dave.k@example.com</t>
  </si>
  <si>
    <t>843-555-0102</t>
  </si>
  <si>
    <t>1234502</t>
  </si>
  <si>
    <t>Tom Reyes</t>
  </si>
  <si>
    <t>tom.r@example.com</t>
  </si>
  <si>
    <t>843-555-0103</t>
  </si>
  <si>
    <t>1234503</t>
  </si>
  <si>
    <t>Rick Mancini</t>
  </si>
  <si>
    <t>rick.m@example.com</t>
  </si>
  <si>
    <t>843-555-0104</t>
  </si>
  <si>
    <t>1234504</t>
  </si>
  <si>
    <t>John Player</t>
  </si>
  <si>
    <t>john.p@example.com</t>
  </si>
  <si>
    <t>843-555-0105</t>
  </si>
  <si>
    <t>1234505</t>
  </si>
  <si>
    <t>Gary Whitfield</t>
  </si>
  <si>
    <t>gary.w@example.com</t>
  </si>
  <si>
    <t>843-555-0106</t>
  </si>
  <si>
    <t>1234506</t>
  </si>
  <si>
    <t>Stan Okafor</t>
  </si>
  <si>
    <t>stan.o@example.com</t>
  </si>
  <si>
    <t>843-555-0107</t>
  </si>
  <si>
    <t>1234507</t>
  </si>
  <si>
    <t>Phil Andersen</t>
  </si>
  <si>
    <t>phil.a@example.com</t>
  </si>
  <si>
    <t>843-555-0108</t>
  </si>
  <si>
    <t>1234508</t>
  </si>
  <si>
    <t>Marty Delgado</t>
  </si>
  <si>
    <t>marty.d@example.com</t>
  </si>
  <si>
    <t>843-555-0109</t>
  </si>
  <si>
    <t>1234509</t>
  </si>
  <si>
    <t>Chuck Barnes</t>
  </si>
  <si>
    <t>chuck.b@example.com</t>
  </si>
  <si>
    <t>843-555-0110</t>
  </si>
  <si>
    <t>1234510</t>
  </si>
  <si>
    <t>Lenny Tran</t>
  </si>
  <si>
    <t>lenny.t@example.com</t>
  </si>
  <si>
    <t>843-555-0111</t>
  </si>
  <si>
    <t>1234511</t>
  </si>
  <si>
    <t>Walt Pearson</t>
  </si>
  <si>
    <t>walt.p@example.com</t>
  </si>
  <si>
    <t>843-555-0112</t>
  </si>
  <si>
    <t>1234512</t>
  </si>
  <si>
    <t>Courses &amp; Tees</t>
  </si>
  <si>
    <t>One row per course/tee combo. Rating, Slope, and Par come from the scorecard.</t>
  </si>
  <si>
    <t>Course</t>
  </si>
  <si>
    <t>Tee</t>
  </si>
  <si>
    <t>Course Rating</t>
  </si>
  <si>
    <t>Slope Rating</t>
  </si>
  <si>
    <t>Par</t>
  </si>
  <si>
    <t>Course – Tee (auto)</t>
  </si>
  <si>
    <t>Hilton Head CC</t>
  </si>
  <si>
    <t>Blue/White</t>
  </si>
  <si>
    <t>White</t>
  </si>
  <si>
    <t>Gold</t>
  </si>
  <si>
    <t>Palmetto Dunes</t>
  </si>
  <si>
    <t>Member</t>
  </si>
  <si>
    <t>Forward</t>
  </si>
  <si>
    <t>Course Handicap Calculator</t>
  </si>
  <si>
    <t>Course Handicap = Index × (Slope ÷ 113) + (Rating − Par), rounded to nearest whole number.</t>
  </si>
  <si>
    <t>SINGLE PLAYER LOOKUP</t>
  </si>
  <si>
    <t>Tee (course — tee)</t>
  </si>
  <si>
    <t>Hilton Head CC — Blue/White</t>
  </si>
  <si>
    <t>Course Handicap</t>
  </si>
  <si>
    <t>WHOLE ROSTER AT ONE TEE</t>
  </si>
  <si>
    <t>Tee for table below:</t>
  </si>
  <si>
    <t>Weekly Availability</t>
  </si>
  <si>
    <t>Dropdown per cell: Available / Out / Maybe. Colors update automatically; totals at the bottom.</t>
  </si>
  <si>
    <t>Available</t>
  </si>
  <si>
    <t>Maybe</t>
  </si>
  <si>
    <t>Out</t>
  </si>
  <si>
    <t>No response</t>
  </si>
  <si>
    <t>Pairings</t>
  </si>
  <si>
    <t>Pick the date and tee, then choose players from the dropdowns. Handicaps and group averages fill in automatically.</t>
  </si>
  <si>
    <t>Play date:</t>
  </si>
  <si>
    <t>Tee:</t>
  </si>
  <si>
    <t>Group 1</t>
  </si>
  <si>
    <t>Tee time:</t>
  </si>
  <si>
    <t>Player</t>
  </si>
  <si>
    <t>Group average</t>
  </si>
  <si>
    <t>Group 2</t>
  </si>
  <si>
    <t>Group 3</t>
  </si>
  <si>
    <t>Group 4</t>
  </si>
  <si>
    <t>Results Log</t>
  </si>
  <si>
    <t>One row per comp day. The Season Wins table on the right tallies automatically.</t>
  </si>
  <si>
    <t>SEASON WINS</t>
  </si>
  <si>
    <t>Date</t>
  </si>
  <si>
    <t>Game</t>
  </si>
  <si>
    <t>1st Place</t>
  </si>
  <si>
    <t>Payout 1st</t>
  </si>
  <si>
    <t>2nd Place</t>
  </si>
  <si>
    <t>Payout 2nd</t>
  </si>
  <si>
    <t>3rd Place</t>
  </si>
  <si>
    <t>Payout 3rd</t>
  </si>
  <si>
    <t>Wins</t>
  </si>
  <si>
    <t>Total Won</t>
  </si>
  <si>
    <t>Low Net</t>
  </si>
  <si>
    <t>Stableford</t>
  </si>
  <si>
    <t>Best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</si>
</sst>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yy"/>
    <numFmt numFmtId="166" formatCode="mmm\ d"/>
    <numFmt numFmtId="167" formatCode="\$#,##0;&quot;($&quot;#,##0\);\-"/>
  </numFmts>
  <fonts count="9" x14ac:knownFonts="1">
    <font>
      <sz val="11"/>
      <color theme="1"/>
      <name val="Calibri"/>
      <family val="2"/>
      <charset val="1"/>
    </font>
    <font>
      <b/>
      <sz val="14"/>
      <color rgb="FF1F4A2E"/>
      <name val="Arial"/>
      <charset val="1"/>
    </font>
    <font>
      <i/>
      <sz val="9"/>
      <color rgb="FF666666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b/>
      <sz val="12"/>
      <color rgb="FF1F4A2E"/>
      <name val="Arial"/>
      <charset val="1"/>
    </font>
    <font>
      <b/>
      <sz val="11"/>
      <color rgb="FFFFFFFF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4A2E"/>
        <bgColor rgb="FF333300"/>
      </patternFill>
    </fill>
    <fill>
      <patternFill patternType="solid">
        <fgColor rgb="FFE6F1E7"/>
        <bgColor rgb="FFEAEFE9"/>
      </patternFill>
    </fill>
    <fill>
      <patternFill patternType="solid">
        <fgColor rgb="FFEAEFE9"/>
        <bgColor rgb="FFE6F1E7"/>
      </patternFill>
    </fill>
  </fills>
  <borders count="2">
    <border>
      <left/>
      <right/>
      <top/>
      <bottom/>
      <diagonal/>
    </border>
    <border>
      <left style="thin">
        <color rgb="FFD8D3C4"/>
      </left>
      <right style="thin">
        <color rgb="FFD8D3C4"/>
      </right>
      <top style="thin">
        <color rgb="FFD8D3C4"/>
      </top>
      <bottom style="thin">
        <color rgb="FFD8D3C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/>
    <xf numFmtId="0" fontId="7" fillId="3" borderId="1" xfId="0" applyFont="1" applyFill="1" applyBorder="1"/>
    <xf numFmtId="0" fontId="0" fillId="0" borderId="1" xfId="0" applyBorder="1" applyAlignment="1">
      <alignment horizontal="center"/>
    </xf>
    <xf numFmtId="16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8" fillId="2" borderId="1" xfId="0" applyFont="1" applyFill="1" applyBorder="1"/>
    <xf numFmtId="0" fontId="3" fillId="0" borderId="1" xfId="0" applyFont="1" applyBorder="1" applyAlignment="1">
      <alignment horizontal="right"/>
    </xf>
    <xf numFmtId="18" fontId="6" fillId="0" borderId="1" xfId="0" applyNumberFormat="1" applyFont="1" applyBorder="1"/>
    <xf numFmtId="164" fontId="4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7" fontId="6" fillId="0" borderId="1" xfId="0" applyNumberFormat="1" applyFont="1" applyBorder="1"/>
    <xf numFmtId="167" fontId="0" fillId="0" borderId="1" xfId="0" applyNumberFormat="1" applyBorder="1"/>
  </cellXfs>
  <cellStyles count="1">
    <cellStyle name="Normal" xfId="0" builtinId="0"/>
  </cellStyles>
  <dxfs count="3">
    <dxf>
      <fill>
        <patternFill>
          <bgColor rgb="FFF4ECD5"/>
        </patternFill>
      </fill>
    </dxf>
    <dxf>
      <fill>
        <patternFill>
          <bgColor rgb="FFF6E2DD"/>
        </patternFill>
      </fill>
    </dxf>
    <dxf>
      <fill>
        <patternFill>
          <bgColor rgb="FFE6F1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D3C4"/>
      <rgbColor rgb="FF808080"/>
      <rgbColor rgb="FF9999FF"/>
      <rgbColor rgb="FF993366"/>
      <rgbColor rgb="FFF4ECD5"/>
      <rgbColor rgb="FFE6F1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FE9"/>
      <rgbColor rgb="FFCCFFCC"/>
      <rgbColor rgb="FFFFFF99"/>
      <rgbColor rgb="FF99CCFF"/>
      <rgbColor rgb="FFFF99CC"/>
      <rgbColor rgb="FFCC99FF"/>
      <rgbColor rgb="FFF6E2DD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4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showGridLines="0" tabSelected="1" zoomScaleNormal="100" workbookViewId="0"/>
  </sheetViews>
  <sheetFormatPr defaultColWidth="8.7109375" defaultRowHeight="15" x14ac:dyDescent="0.25"/>
  <cols>
    <col min="1" max="1" width="110" customWidth="1"/>
  </cols>
  <sheetData>
    <row r="1" spans="1:1" ht="18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/>
    </row>
    <row r="4" spans="1:1" x14ac:dyDescent="0.25">
      <c r="A4" s="4" t="s">
        <v>2</v>
      </c>
    </row>
    <row r="5" spans="1:1" x14ac:dyDescent="0.25">
      <c r="A5" s="3"/>
    </row>
    <row r="6" spans="1:1" x14ac:dyDescent="0.25">
      <c r="A6" s="3" t="s">
        <v>3</v>
      </c>
    </row>
    <row r="7" spans="1:1" x14ac:dyDescent="0.25">
      <c r="A7" s="3" t="s">
        <v>4</v>
      </c>
    </row>
    <row r="8" spans="1:1" x14ac:dyDescent="0.25">
      <c r="A8" s="3" t="s">
        <v>5</v>
      </c>
    </row>
    <row r="9" spans="1:1" x14ac:dyDescent="0.25">
      <c r="A9" s="3" t="s">
        <v>6</v>
      </c>
    </row>
    <row r="10" spans="1:1" x14ac:dyDescent="0.25">
      <c r="A10" s="3" t="s">
        <v>7</v>
      </c>
    </row>
    <row r="11" spans="1:1" x14ac:dyDescent="0.25">
      <c r="A11" s="3" t="s">
        <v>8</v>
      </c>
    </row>
    <row r="12" spans="1:1" x14ac:dyDescent="0.25">
      <c r="A12" s="3" t="s">
        <v>9</v>
      </c>
    </row>
    <row r="13" spans="1:1" x14ac:dyDescent="0.25">
      <c r="A13" s="3" t="s">
        <v>10</v>
      </c>
    </row>
    <row r="14" spans="1:1" x14ac:dyDescent="0.25">
      <c r="A14" s="3" t="s">
        <v>11</v>
      </c>
    </row>
    <row r="15" spans="1:1" x14ac:dyDescent="0.25">
      <c r="A15" s="3" t="s">
        <v>12</v>
      </c>
    </row>
    <row r="16" spans="1:1" x14ac:dyDescent="0.25">
      <c r="A16" s="3" t="s">
        <v>13</v>
      </c>
    </row>
    <row r="17" spans="1:1" x14ac:dyDescent="0.25">
      <c r="A17" s="3" t="s">
        <v>14</v>
      </c>
    </row>
    <row r="18" spans="1:1" x14ac:dyDescent="0.25">
      <c r="A18" s="3"/>
    </row>
    <row r="19" spans="1:1" x14ac:dyDescent="0.25">
      <c r="A19" s="4" t="s">
        <v>15</v>
      </c>
    </row>
    <row r="20" spans="1:1" x14ac:dyDescent="0.25">
      <c r="A20" s="3"/>
    </row>
    <row r="21" spans="1:1" x14ac:dyDescent="0.25">
      <c r="A21" s="3" t="s">
        <v>16</v>
      </c>
    </row>
    <row r="22" spans="1:1" x14ac:dyDescent="0.25">
      <c r="A22" s="3" t="s">
        <v>17</v>
      </c>
    </row>
    <row r="23" spans="1:1" x14ac:dyDescent="0.25">
      <c r="A23" s="3" t="s">
        <v>18</v>
      </c>
    </row>
    <row r="24" spans="1:1" x14ac:dyDescent="0.25">
      <c r="A24" s="3" t="s">
        <v>19</v>
      </c>
    </row>
    <row r="25" spans="1:1" x14ac:dyDescent="0.25">
      <c r="A25" s="3"/>
    </row>
    <row r="26" spans="1:1" x14ac:dyDescent="0.25">
      <c r="A26" s="4" t="s">
        <v>20</v>
      </c>
    </row>
    <row r="27" spans="1:1" x14ac:dyDescent="0.25">
      <c r="A27" s="3"/>
    </row>
    <row r="28" spans="1:1" x14ac:dyDescent="0.25">
      <c r="A28" s="3" t="s">
        <v>21</v>
      </c>
    </row>
    <row r="29" spans="1:1" x14ac:dyDescent="0.25">
      <c r="A29" s="3"/>
    </row>
    <row r="30" spans="1:1" x14ac:dyDescent="0.25">
      <c r="A30" s="3" t="s">
        <v>22</v>
      </c>
    </row>
    <row r="31" spans="1:1" x14ac:dyDescent="0.25">
      <c r="A31" s="3" t="s">
        <v>23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8" customWidth="1"/>
    <col min="2" max="2" width="26" customWidth="1"/>
    <col min="3" max="3" width="14" customWidth="1"/>
    <col min="4" max="4" width="13" customWidth="1"/>
    <col min="5" max="5" width="15" customWidth="1"/>
    <col min="6" max="6" width="13" customWidth="1"/>
    <col min="7" max="7" width="8" customWidth="1"/>
  </cols>
  <sheetData>
    <row r="1" spans="1:7" ht="18" x14ac:dyDescent="0.25">
      <c r="A1" s="1" t="s">
        <v>24</v>
      </c>
    </row>
    <row r="2" spans="1:7" x14ac:dyDescent="0.25">
      <c r="A2" s="2" t="s">
        <v>25</v>
      </c>
    </row>
    <row r="4" spans="1:7" x14ac:dyDescent="0.25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</row>
    <row r="5" spans="1:7" x14ac:dyDescent="0.25">
      <c r="A5" s="6" t="s">
        <v>33</v>
      </c>
      <c r="B5" s="6" t="s">
        <v>34</v>
      </c>
      <c r="C5" s="6" t="s">
        <v>35</v>
      </c>
      <c r="D5" s="6" t="s">
        <v>36</v>
      </c>
      <c r="E5" s="7">
        <v>8.6</v>
      </c>
      <c r="F5" s="8">
        <v>46205</v>
      </c>
      <c r="G5" s="9" t="s">
        <v>37</v>
      </c>
    </row>
    <row r="6" spans="1:7" x14ac:dyDescent="0.25">
      <c r="A6" s="6" t="s">
        <v>38</v>
      </c>
      <c r="B6" s="6" t="s">
        <v>39</v>
      </c>
      <c r="C6" s="6" t="s">
        <v>40</v>
      </c>
      <c r="D6" s="6" t="s">
        <v>41</v>
      </c>
      <c r="E6" s="7">
        <v>12.4</v>
      </c>
      <c r="F6" s="8">
        <v>46205</v>
      </c>
      <c r="G6" s="9" t="s">
        <v>37</v>
      </c>
    </row>
    <row r="7" spans="1:7" x14ac:dyDescent="0.25">
      <c r="A7" s="6" t="s">
        <v>42</v>
      </c>
      <c r="B7" s="6" t="s">
        <v>43</v>
      </c>
      <c r="C7" s="6" t="s">
        <v>44</v>
      </c>
      <c r="D7" s="6" t="s">
        <v>45</v>
      </c>
      <c r="E7" s="7">
        <v>15.1</v>
      </c>
      <c r="F7" s="8">
        <v>46205</v>
      </c>
      <c r="G7" s="9" t="s">
        <v>37</v>
      </c>
    </row>
    <row r="8" spans="1:7" x14ac:dyDescent="0.25">
      <c r="A8" s="6" t="s">
        <v>46</v>
      </c>
      <c r="B8" s="6" t="s">
        <v>47</v>
      </c>
      <c r="C8" s="6" t="s">
        <v>48</v>
      </c>
      <c r="D8" s="6" t="s">
        <v>49</v>
      </c>
      <c r="E8" s="7">
        <v>6.2</v>
      </c>
      <c r="F8" s="8">
        <v>46205</v>
      </c>
      <c r="G8" s="9" t="s">
        <v>37</v>
      </c>
    </row>
    <row r="9" spans="1:7" x14ac:dyDescent="0.25">
      <c r="A9" s="6" t="s">
        <v>50</v>
      </c>
      <c r="B9" s="6" t="s">
        <v>51</v>
      </c>
      <c r="C9" s="6" t="s">
        <v>52</v>
      </c>
      <c r="D9" s="6" t="s">
        <v>53</v>
      </c>
      <c r="E9" s="7">
        <v>10.8</v>
      </c>
      <c r="F9" s="8">
        <v>46205</v>
      </c>
      <c r="G9" s="9" t="s">
        <v>37</v>
      </c>
    </row>
    <row r="10" spans="1:7" x14ac:dyDescent="0.25">
      <c r="A10" s="6" t="s">
        <v>54</v>
      </c>
      <c r="B10" s="6" t="s">
        <v>55</v>
      </c>
      <c r="C10" s="6" t="s">
        <v>56</v>
      </c>
      <c r="D10" s="6" t="s">
        <v>57</v>
      </c>
      <c r="E10" s="7">
        <v>18.3</v>
      </c>
      <c r="F10" s="8">
        <v>46205</v>
      </c>
      <c r="G10" s="9" t="s">
        <v>37</v>
      </c>
    </row>
    <row r="11" spans="1:7" x14ac:dyDescent="0.25">
      <c r="A11" s="6" t="s">
        <v>58</v>
      </c>
      <c r="B11" s="6" t="s">
        <v>59</v>
      </c>
      <c r="C11" s="6" t="s">
        <v>60</v>
      </c>
      <c r="D11" s="6" t="s">
        <v>61</v>
      </c>
      <c r="E11" s="7">
        <v>14</v>
      </c>
      <c r="F11" s="8">
        <v>46205</v>
      </c>
      <c r="G11" s="9" t="s">
        <v>37</v>
      </c>
    </row>
    <row r="12" spans="1:7" x14ac:dyDescent="0.25">
      <c r="A12" s="6" t="s">
        <v>62</v>
      </c>
      <c r="B12" s="6" t="s">
        <v>63</v>
      </c>
      <c r="C12" s="6" t="s">
        <v>64</v>
      </c>
      <c r="D12" s="6" t="s">
        <v>65</v>
      </c>
      <c r="E12" s="7">
        <v>9.6999999999999993</v>
      </c>
      <c r="F12" s="8">
        <v>46205</v>
      </c>
      <c r="G12" s="9" t="s">
        <v>37</v>
      </c>
    </row>
    <row r="13" spans="1:7" x14ac:dyDescent="0.25">
      <c r="A13" s="6" t="s">
        <v>66</v>
      </c>
      <c r="B13" s="6" t="s">
        <v>67</v>
      </c>
      <c r="C13" s="6" t="s">
        <v>68</v>
      </c>
      <c r="D13" s="6" t="s">
        <v>69</v>
      </c>
      <c r="E13" s="7">
        <v>20.5</v>
      </c>
      <c r="F13" s="8">
        <v>46205</v>
      </c>
      <c r="G13" s="9" t="s">
        <v>37</v>
      </c>
    </row>
    <row r="14" spans="1:7" x14ac:dyDescent="0.25">
      <c r="A14" s="6" t="s">
        <v>70</v>
      </c>
      <c r="B14" s="6" t="s">
        <v>71</v>
      </c>
      <c r="C14" s="6" t="s">
        <v>72</v>
      </c>
      <c r="D14" s="6" t="s">
        <v>73</v>
      </c>
      <c r="E14" s="7">
        <v>11.2</v>
      </c>
      <c r="F14" s="8">
        <v>46205</v>
      </c>
      <c r="G14" s="9" t="s">
        <v>37</v>
      </c>
    </row>
    <row r="15" spans="1:7" x14ac:dyDescent="0.25">
      <c r="A15" s="6" t="s">
        <v>74</v>
      </c>
      <c r="B15" s="6" t="s">
        <v>75</v>
      </c>
      <c r="C15" s="6" t="s">
        <v>76</v>
      </c>
      <c r="D15" s="6" t="s">
        <v>77</v>
      </c>
      <c r="E15" s="7">
        <v>16.8</v>
      </c>
      <c r="F15" s="8">
        <v>46205</v>
      </c>
      <c r="G15" s="9" t="s">
        <v>37</v>
      </c>
    </row>
    <row r="16" spans="1:7" x14ac:dyDescent="0.25">
      <c r="A16" s="6" t="s">
        <v>78</v>
      </c>
      <c r="B16" s="6" t="s">
        <v>79</v>
      </c>
      <c r="C16" s="6" t="s">
        <v>80</v>
      </c>
      <c r="D16" s="6" t="s">
        <v>81</v>
      </c>
      <c r="E16" s="7">
        <v>7.9</v>
      </c>
      <c r="F16" s="8">
        <v>46205</v>
      </c>
      <c r="G16" s="9" t="s">
        <v>37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10"/>
      <c r="B27" s="10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0"/>
      <c r="B30" s="10"/>
      <c r="C30" s="10"/>
      <c r="D30" s="10"/>
      <c r="E30" s="10"/>
      <c r="F30" s="10"/>
      <c r="G30" s="10"/>
    </row>
    <row r="31" spans="1:7" x14ac:dyDescent="0.25">
      <c r="A31" s="10"/>
      <c r="B31" s="10"/>
      <c r="C31" s="10"/>
      <c r="D31" s="10"/>
      <c r="E31" s="10"/>
      <c r="F31" s="10"/>
      <c r="G31" s="10"/>
    </row>
    <row r="32" spans="1:7" x14ac:dyDescent="0.25">
      <c r="A32" s="10"/>
      <c r="B32" s="10"/>
      <c r="C32" s="10"/>
      <c r="D32" s="10"/>
      <c r="E32" s="10"/>
      <c r="F32" s="10"/>
      <c r="G32" s="10"/>
    </row>
    <row r="33" spans="1:7" x14ac:dyDescent="0.25">
      <c r="A33" s="10"/>
      <c r="B33" s="10"/>
      <c r="C33" s="10"/>
      <c r="D33" s="10"/>
      <c r="E33" s="10"/>
      <c r="F33" s="10"/>
      <c r="G33" s="10"/>
    </row>
    <row r="34" spans="1:7" x14ac:dyDescent="0.25">
      <c r="A34" s="10"/>
      <c r="B34" s="10"/>
      <c r="C34" s="10"/>
      <c r="D34" s="10"/>
      <c r="E34" s="10"/>
      <c r="F34" s="10"/>
      <c r="G34" s="10"/>
    </row>
    <row r="35" spans="1:7" x14ac:dyDescent="0.25">
      <c r="A35" s="10"/>
      <c r="B35" s="10"/>
      <c r="C35" s="10"/>
      <c r="D35" s="10"/>
      <c r="E35" s="10"/>
      <c r="F35" s="10"/>
      <c r="G35" s="10"/>
    </row>
    <row r="36" spans="1:7" x14ac:dyDescent="0.25">
      <c r="A36" s="10"/>
      <c r="B36" s="10"/>
      <c r="C36" s="10"/>
      <c r="D36" s="10"/>
      <c r="E36" s="10"/>
      <c r="F36" s="10"/>
      <c r="G36" s="10"/>
    </row>
    <row r="37" spans="1:7" x14ac:dyDescent="0.25">
      <c r="A37" s="10"/>
      <c r="B37" s="10"/>
      <c r="C37" s="10"/>
      <c r="D37" s="10"/>
      <c r="E37" s="10"/>
      <c r="F37" s="10"/>
      <c r="G37" s="10"/>
    </row>
    <row r="38" spans="1:7" x14ac:dyDescent="0.25">
      <c r="A38" s="10"/>
      <c r="B38" s="10"/>
      <c r="C38" s="10"/>
      <c r="D38" s="10"/>
      <c r="E38" s="10"/>
      <c r="F38" s="10"/>
      <c r="G38" s="10"/>
    </row>
    <row r="39" spans="1:7" x14ac:dyDescent="0.25">
      <c r="A39" s="10"/>
      <c r="B39" s="10"/>
      <c r="C39" s="10"/>
      <c r="D39" s="10"/>
      <c r="E39" s="10"/>
      <c r="F39" s="10"/>
      <c r="G39" s="10"/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10"/>
      <c r="B41" s="10"/>
      <c r="C41" s="10"/>
      <c r="D41" s="10"/>
      <c r="E41" s="10"/>
      <c r="F41" s="10"/>
      <c r="G41" s="10"/>
    </row>
    <row r="42" spans="1:7" x14ac:dyDescent="0.25">
      <c r="A42" s="10"/>
      <c r="B42" s="10"/>
      <c r="C42" s="10"/>
      <c r="D42" s="10"/>
      <c r="E42" s="10"/>
      <c r="F42" s="10"/>
      <c r="G42" s="10"/>
    </row>
    <row r="43" spans="1:7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10"/>
      <c r="B44" s="10"/>
      <c r="C44" s="10"/>
      <c r="D44" s="10"/>
      <c r="E44" s="10"/>
      <c r="F44" s="10"/>
      <c r="G44" s="10"/>
    </row>
  </sheetData>
  <dataValidations count="1">
    <dataValidation type="list" allowBlank="1" sqref="G5:G44" xr:uid="{00000000-0002-0000-01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20" customWidth="1"/>
    <col min="2" max="2" width="14" customWidth="1"/>
    <col min="3" max="3" width="13" customWidth="1"/>
    <col min="4" max="4" width="12" customWidth="1"/>
    <col min="5" max="5" width="8" customWidth="1"/>
    <col min="6" max="6" width="30" customWidth="1"/>
  </cols>
  <sheetData>
    <row r="1" spans="1:6" ht="18" x14ac:dyDescent="0.25">
      <c r="A1" s="1" t="s">
        <v>82</v>
      </c>
    </row>
    <row r="2" spans="1:6" x14ac:dyDescent="0.25">
      <c r="A2" s="2" t="s">
        <v>83</v>
      </c>
    </row>
    <row r="4" spans="1:6" x14ac:dyDescent="0.25">
      <c r="A4" s="5" t="s">
        <v>84</v>
      </c>
      <c r="B4" s="5" t="s">
        <v>85</v>
      </c>
      <c r="C4" s="5" t="s">
        <v>86</v>
      </c>
      <c r="D4" s="5" t="s">
        <v>87</v>
      </c>
      <c r="E4" s="5" t="s">
        <v>88</v>
      </c>
      <c r="F4" s="5" t="s">
        <v>89</v>
      </c>
    </row>
    <row r="5" spans="1:6" x14ac:dyDescent="0.25">
      <c r="A5" s="6" t="s">
        <v>90</v>
      </c>
      <c r="B5" s="6" t="s">
        <v>91</v>
      </c>
      <c r="C5" s="7">
        <v>69.400000000000006</v>
      </c>
      <c r="D5" s="6">
        <v>120</v>
      </c>
      <c r="E5" s="6">
        <v>71</v>
      </c>
      <c r="F5" s="11" t="str">
        <f t="shared" ref="F5:F24" si="0">IF(A5="","",A5&amp;" — "&amp;B5)</f>
        <v>Hilton Head CC — Blue/White</v>
      </c>
    </row>
    <row r="6" spans="1:6" x14ac:dyDescent="0.25">
      <c r="A6" s="6" t="s">
        <v>90</v>
      </c>
      <c r="B6" s="6" t="s">
        <v>92</v>
      </c>
      <c r="C6" s="7">
        <v>68.099999999999994</v>
      </c>
      <c r="D6" s="6">
        <v>116</v>
      </c>
      <c r="E6" s="6">
        <v>71</v>
      </c>
      <c r="F6" s="11" t="str">
        <f t="shared" si="0"/>
        <v>Hilton Head CC — White</v>
      </c>
    </row>
    <row r="7" spans="1:6" x14ac:dyDescent="0.25">
      <c r="A7" s="6" t="s">
        <v>90</v>
      </c>
      <c r="B7" s="6" t="s">
        <v>93</v>
      </c>
      <c r="C7" s="7">
        <v>66.5</v>
      </c>
      <c r="D7" s="6">
        <v>112</v>
      </c>
      <c r="E7" s="6">
        <v>71</v>
      </c>
      <c r="F7" s="11" t="str">
        <f t="shared" si="0"/>
        <v>Hilton Head CC — Gold</v>
      </c>
    </row>
    <row r="8" spans="1:6" x14ac:dyDescent="0.25">
      <c r="A8" s="6" t="s">
        <v>94</v>
      </c>
      <c r="B8" s="6" t="s">
        <v>95</v>
      </c>
      <c r="C8" s="7">
        <v>70.2</v>
      </c>
      <c r="D8" s="6">
        <v>126</v>
      </c>
      <c r="E8" s="6">
        <v>72</v>
      </c>
      <c r="F8" s="11" t="str">
        <f t="shared" si="0"/>
        <v>Palmetto Dunes — Member</v>
      </c>
    </row>
    <row r="9" spans="1:6" x14ac:dyDescent="0.25">
      <c r="A9" s="6" t="s">
        <v>94</v>
      </c>
      <c r="B9" s="6" t="s">
        <v>96</v>
      </c>
      <c r="C9" s="7">
        <v>68</v>
      </c>
      <c r="D9" s="6">
        <v>118</v>
      </c>
      <c r="E9" s="6">
        <v>72</v>
      </c>
      <c r="F9" s="11" t="str">
        <f t="shared" si="0"/>
        <v>Palmetto Dunes — Forward</v>
      </c>
    </row>
    <row r="10" spans="1:6" x14ac:dyDescent="0.25">
      <c r="A10" s="10"/>
      <c r="B10" s="10"/>
      <c r="C10" s="10"/>
      <c r="D10" s="10"/>
      <c r="E10" s="10"/>
      <c r="F10" s="11" t="str">
        <f t="shared" si="0"/>
        <v/>
      </c>
    </row>
    <row r="11" spans="1:6" x14ac:dyDescent="0.25">
      <c r="A11" s="10"/>
      <c r="B11" s="10"/>
      <c r="C11" s="10"/>
      <c r="D11" s="10"/>
      <c r="E11" s="10"/>
      <c r="F11" s="11" t="str">
        <f t="shared" si="0"/>
        <v/>
      </c>
    </row>
    <row r="12" spans="1:6" x14ac:dyDescent="0.25">
      <c r="A12" s="10"/>
      <c r="B12" s="10"/>
      <c r="C12" s="10"/>
      <c r="D12" s="10"/>
      <c r="E12" s="10"/>
      <c r="F12" s="11" t="str">
        <f t="shared" si="0"/>
        <v/>
      </c>
    </row>
    <row r="13" spans="1:6" x14ac:dyDescent="0.25">
      <c r="A13" s="10"/>
      <c r="B13" s="10"/>
      <c r="C13" s="10"/>
      <c r="D13" s="10"/>
      <c r="E13" s="10"/>
      <c r="F13" s="11" t="str">
        <f t="shared" si="0"/>
        <v/>
      </c>
    </row>
    <row r="14" spans="1:6" x14ac:dyDescent="0.25">
      <c r="A14" s="10"/>
      <c r="B14" s="10"/>
      <c r="C14" s="10"/>
      <c r="D14" s="10"/>
      <c r="E14" s="10"/>
      <c r="F14" s="11" t="str">
        <f t="shared" si="0"/>
        <v/>
      </c>
    </row>
    <row r="15" spans="1:6" x14ac:dyDescent="0.25">
      <c r="A15" s="10"/>
      <c r="B15" s="10"/>
      <c r="C15" s="10"/>
      <c r="D15" s="10"/>
      <c r="E15" s="10"/>
      <c r="F15" s="11" t="str">
        <f t="shared" si="0"/>
        <v/>
      </c>
    </row>
    <row r="16" spans="1:6" x14ac:dyDescent="0.25">
      <c r="A16" s="10"/>
      <c r="B16" s="10"/>
      <c r="C16" s="10"/>
      <c r="D16" s="10"/>
      <c r="E16" s="10"/>
      <c r="F16" s="11" t="str">
        <f t="shared" si="0"/>
        <v/>
      </c>
    </row>
    <row r="17" spans="1:6" x14ac:dyDescent="0.25">
      <c r="A17" s="10"/>
      <c r="B17" s="10"/>
      <c r="C17" s="10"/>
      <c r="D17" s="10"/>
      <c r="E17" s="10"/>
      <c r="F17" s="11" t="str">
        <f t="shared" si="0"/>
        <v/>
      </c>
    </row>
    <row r="18" spans="1:6" x14ac:dyDescent="0.25">
      <c r="A18" s="10"/>
      <c r="B18" s="10"/>
      <c r="C18" s="10"/>
      <c r="D18" s="10"/>
      <c r="E18" s="10"/>
      <c r="F18" s="11" t="str">
        <f t="shared" si="0"/>
        <v/>
      </c>
    </row>
    <row r="19" spans="1:6" x14ac:dyDescent="0.25">
      <c r="A19" s="10"/>
      <c r="B19" s="10"/>
      <c r="C19" s="10"/>
      <c r="D19" s="10"/>
      <c r="E19" s="10"/>
      <c r="F19" s="11" t="str">
        <f t="shared" si="0"/>
        <v/>
      </c>
    </row>
    <row r="20" spans="1:6" x14ac:dyDescent="0.25">
      <c r="A20" s="10"/>
      <c r="B20" s="10"/>
      <c r="C20" s="10"/>
      <c r="D20" s="10"/>
      <c r="E20" s="10"/>
      <c r="F20" s="11" t="str">
        <f t="shared" si="0"/>
        <v/>
      </c>
    </row>
    <row r="21" spans="1:6" x14ac:dyDescent="0.25">
      <c r="A21" s="10"/>
      <c r="B21" s="10"/>
      <c r="C21" s="10"/>
      <c r="D21" s="10"/>
      <c r="E21" s="10"/>
      <c r="F21" s="11" t="str">
        <f t="shared" si="0"/>
        <v/>
      </c>
    </row>
    <row r="22" spans="1:6" x14ac:dyDescent="0.25">
      <c r="A22" s="10"/>
      <c r="B22" s="10"/>
      <c r="C22" s="10"/>
      <c r="D22" s="10"/>
      <c r="E22" s="10"/>
      <c r="F22" s="11" t="str">
        <f t="shared" si="0"/>
        <v/>
      </c>
    </row>
    <row r="23" spans="1:6" x14ac:dyDescent="0.25">
      <c r="A23" s="10"/>
      <c r="B23" s="10"/>
      <c r="C23" s="10"/>
      <c r="D23" s="10"/>
      <c r="E23" s="10"/>
      <c r="F23" s="11" t="str">
        <f t="shared" si="0"/>
        <v/>
      </c>
    </row>
    <row r="24" spans="1:6" x14ac:dyDescent="0.25">
      <c r="A24" s="10"/>
      <c r="B24" s="10"/>
      <c r="C24" s="10"/>
      <c r="D24" s="10"/>
      <c r="E24" s="10"/>
      <c r="F24" s="11" t="str">
        <f t="shared" si="0"/>
        <v/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7"/>
  <sheetViews>
    <sheetView showGridLines="0" zoomScaleNormal="100" workbookViewId="0"/>
  </sheetViews>
  <sheetFormatPr defaultColWidth="8.7109375" defaultRowHeight="15" x14ac:dyDescent="0.25"/>
  <cols>
    <col min="1" max="1" width="24" customWidth="1"/>
    <col min="2" max="2" width="30" customWidth="1"/>
    <col min="3" max="3" width="16" customWidth="1"/>
  </cols>
  <sheetData>
    <row r="1" spans="1:2" ht="18" x14ac:dyDescent="0.25">
      <c r="A1" s="1" t="s">
        <v>97</v>
      </c>
    </row>
    <row r="2" spans="1:2" x14ac:dyDescent="0.25">
      <c r="A2" s="2" t="s">
        <v>98</v>
      </c>
    </row>
    <row r="4" spans="1:2" x14ac:dyDescent="0.25">
      <c r="A4" s="4" t="s">
        <v>99</v>
      </c>
    </row>
    <row r="5" spans="1:2" x14ac:dyDescent="0.25">
      <c r="A5" s="11" t="s">
        <v>95</v>
      </c>
      <c r="B5" s="6" t="s">
        <v>38</v>
      </c>
    </row>
    <row r="6" spans="1:2" x14ac:dyDescent="0.25">
      <c r="A6" s="11" t="s">
        <v>100</v>
      </c>
      <c r="B6" s="6" t="s">
        <v>101</v>
      </c>
    </row>
    <row r="7" spans="1:2" x14ac:dyDescent="0.25">
      <c r="A7" s="11" t="s">
        <v>30</v>
      </c>
      <c r="B7" s="12">
        <f>IFERROR(INDEX(Roster!$E$5:$E$44,MATCH($B$5,Roster!$A$5:$A$44,0)),"")</f>
        <v>12.4</v>
      </c>
    </row>
    <row r="8" spans="1:2" x14ac:dyDescent="0.25">
      <c r="A8" s="11" t="s">
        <v>86</v>
      </c>
      <c r="B8" s="12">
        <f>IFERROR(INDEX('Courses &amp; Tees'!$C$5:$C$24,MATCH($B$6,'Courses &amp; Tees'!$F$5:$F$24,0)),"")</f>
        <v>69.400000000000006</v>
      </c>
    </row>
    <row r="9" spans="1:2" x14ac:dyDescent="0.25">
      <c r="A9" s="11" t="s">
        <v>87</v>
      </c>
      <c r="B9" s="10">
        <f>IFERROR(INDEX('Courses &amp; Tees'!$D$5:$D$24,MATCH($B$6,'Courses &amp; Tees'!$F$5:$F$24,0)),"")</f>
        <v>120</v>
      </c>
    </row>
    <row r="10" spans="1:2" x14ac:dyDescent="0.25">
      <c r="A10" s="11" t="s">
        <v>88</v>
      </c>
      <c r="B10" s="10">
        <f>IFERROR(INDEX('Courses &amp; Tees'!$E$5:$E$24,MATCH($B$6,'Courses &amp; Tees'!$F$5:$F$24,0)),"")</f>
        <v>71</v>
      </c>
    </row>
    <row r="11" spans="1:2" ht="15.75" x14ac:dyDescent="0.25">
      <c r="A11" s="11" t="s">
        <v>102</v>
      </c>
      <c r="B11" s="13">
        <f>IF(OR($B$7="",$B$8=""),"",ROUND($B$7*($B$9/113)+($B$8-$B$10),0))</f>
        <v>12</v>
      </c>
    </row>
    <row r="14" spans="1:2" x14ac:dyDescent="0.25">
      <c r="A14" s="4" t="s">
        <v>103</v>
      </c>
    </row>
    <row r="15" spans="1:2" x14ac:dyDescent="0.25">
      <c r="A15" s="3" t="s">
        <v>104</v>
      </c>
      <c r="B15" s="6" t="s">
        <v>101</v>
      </c>
    </row>
    <row r="17" spans="1:3" x14ac:dyDescent="0.25">
      <c r="A17" s="5" t="s">
        <v>95</v>
      </c>
      <c r="B17" s="5" t="s">
        <v>30</v>
      </c>
      <c r="C17" s="5" t="s">
        <v>102</v>
      </c>
    </row>
    <row r="18" spans="1:3" x14ac:dyDescent="0.25">
      <c r="A18" s="10" t="str">
        <f>IF(Roster!A5="","",Roster!A5)</f>
        <v>Bob Fletcher</v>
      </c>
      <c r="B18" s="12">
        <f>IF(Roster!A5="","",Roster!E5)</f>
        <v>8.6</v>
      </c>
      <c r="C18" s="14">
        <f>IF(OR(Roster!A5="",$B$15=""),"",ROUND(Roster!E5*(INDEX('Courses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8</v>
      </c>
    </row>
    <row r="19" spans="1:3" x14ac:dyDescent="0.25">
      <c r="A19" s="10" t="str">
        <f>IF(Roster!A6="","",Roster!A6)</f>
        <v>Dave Kowalski</v>
      </c>
      <c r="B19" s="12">
        <f>IF(Roster!A6="","",Roster!E6)</f>
        <v>12.4</v>
      </c>
      <c r="C19" s="14">
        <f>IF(OR(Roster!A6="",$B$15=""),"",ROUND(Roster!E6*(INDEX('Courses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12</v>
      </c>
    </row>
    <row r="20" spans="1:3" x14ac:dyDescent="0.25">
      <c r="A20" s="10" t="str">
        <f>IF(Roster!A7="","",Roster!A7)</f>
        <v>Tom Reyes</v>
      </c>
      <c r="B20" s="12">
        <f>IF(Roster!A7="","",Roster!E7)</f>
        <v>15.1</v>
      </c>
      <c r="C20" s="14">
        <f>IF(OR(Roster!A7="",$B$15=""),"",ROUND(Roster!E7*(INDEX('Courses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14</v>
      </c>
    </row>
    <row r="21" spans="1:3" x14ac:dyDescent="0.25">
      <c r="A21" s="10" t="str">
        <f>IF(Roster!A8="","",Roster!A8)</f>
        <v>Rick Mancini</v>
      </c>
      <c r="B21" s="12">
        <f>IF(Roster!A8="","",Roster!E8)</f>
        <v>6.2</v>
      </c>
      <c r="C21" s="14">
        <f>IF(OR(Roster!A8="",$B$15=""),"",ROUND(Roster!E8*(INDEX('Courses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5</v>
      </c>
    </row>
    <row r="22" spans="1:3" x14ac:dyDescent="0.25">
      <c r="A22" s="10" t="str">
        <f>IF(Roster!A9="","",Roster!A9)</f>
        <v>John Player</v>
      </c>
      <c r="B22" s="12">
        <f>IF(Roster!A9="","",Roster!E9)</f>
        <v>10.8</v>
      </c>
      <c r="C22" s="14">
        <f>IF(OR(Roster!A9="",$B$15=""),"",ROUND(Roster!E9*(INDEX('Courses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10</v>
      </c>
    </row>
    <row r="23" spans="1:3" x14ac:dyDescent="0.25">
      <c r="A23" s="10" t="str">
        <f>IF(Roster!A10="","",Roster!A10)</f>
        <v>Gary Whitfield</v>
      </c>
      <c r="B23" s="12">
        <f>IF(Roster!A10="","",Roster!E10)</f>
        <v>18.3</v>
      </c>
      <c r="C23" s="14">
        <f>IF(OR(Roster!A10="",$B$15=""),"",ROUND(Roster!E10*(INDEX('Courses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18</v>
      </c>
    </row>
    <row r="24" spans="1:3" x14ac:dyDescent="0.25">
      <c r="A24" s="10" t="str">
        <f>IF(Roster!A11="","",Roster!A11)</f>
        <v>Stan Okafor</v>
      </c>
      <c r="B24" s="12">
        <f>IF(Roster!A11="","",Roster!E11)</f>
        <v>14</v>
      </c>
      <c r="C24" s="14">
        <f>IF(OR(Roster!A11="",$B$15=""),"",ROUND(Roster!E11*(INDEX('Courses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13</v>
      </c>
    </row>
    <row r="25" spans="1:3" x14ac:dyDescent="0.25">
      <c r="A25" s="10" t="str">
        <f>IF(Roster!A12="","",Roster!A12)</f>
        <v>Phil Andersen</v>
      </c>
      <c r="B25" s="12">
        <f>IF(Roster!A12="","",Roster!E12)</f>
        <v>9.6999999999999993</v>
      </c>
      <c r="C25" s="14">
        <f>IF(OR(Roster!A12="",$B$15=""),"",ROUND(Roster!E12*(INDEX('Courses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9</v>
      </c>
    </row>
    <row r="26" spans="1:3" x14ac:dyDescent="0.25">
      <c r="A26" s="10" t="str">
        <f>IF(Roster!A13="","",Roster!A13)</f>
        <v>Marty Delgado</v>
      </c>
      <c r="B26" s="12">
        <f>IF(Roster!A13="","",Roster!E13)</f>
        <v>20.5</v>
      </c>
      <c r="C26" s="14">
        <f>IF(OR(Roster!A13="",$B$15=""),"",ROUND(Roster!E13*(INDEX('Courses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20</v>
      </c>
    </row>
    <row r="27" spans="1:3" x14ac:dyDescent="0.25">
      <c r="A27" s="10" t="str">
        <f>IF(Roster!A14="","",Roster!A14)</f>
        <v>Chuck Barnes</v>
      </c>
      <c r="B27" s="12">
        <f>IF(Roster!A14="","",Roster!E14)</f>
        <v>11.2</v>
      </c>
      <c r="C27" s="14">
        <f>IF(OR(Roster!A14="",$B$15=""),"",ROUND(Roster!E14*(INDEX('Courses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10</v>
      </c>
    </row>
    <row r="28" spans="1:3" x14ac:dyDescent="0.25">
      <c r="A28" s="10" t="str">
        <f>IF(Roster!A15="","",Roster!A15)</f>
        <v>Lenny Tran</v>
      </c>
      <c r="B28" s="12">
        <f>IF(Roster!A15="","",Roster!E15)</f>
        <v>16.8</v>
      </c>
      <c r="C28" s="14">
        <f>IF(OR(Roster!A15="",$B$15=""),"",ROUND(Roster!E15*(INDEX('Courses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16</v>
      </c>
    </row>
    <row r="29" spans="1:3" x14ac:dyDescent="0.25">
      <c r="A29" s="10" t="str">
        <f>IF(Roster!A16="","",Roster!A16)</f>
        <v>Walt Pearson</v>
      </c>
      <c r="B29" s="12">
        <f>IF(Roster!A16="","",Roster!E16)</f>
        <v>7.9</v>
      </c>
      <c r="C29" s="14">
        <f>IF(OR(Roster!A16="",$B$15=""),"",ROUND(Roster!E16*(INDEX('Courses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>7</v>
      </c>
    </row>
    <row r="30" spans="1:3" x14ac:dyDescent="0.25">
      <c r="A30" s="10" t="str">
        <f>IF(Roster!A17="","",Roster!A17)</f>
        <v/>
      </c>
      <c r="B30" s="12" t="str">
        <f>IF(Roster!A17="","",Roster!E17)</f>
        <v/>
      </c>
      <c r="C30" s="14" t="str">
        <f>IF(OR(Roster!A17="",$B$15=""),"",ROUND(Roster!E17*(INDEX('Courses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1" spans="1:3" x14ac:dyDescent="0.25">
      <c r="A31" s="10" t="str">
        <f>IF(Roster!A18="","",Roster!A18)</f>
        <v/>
      </c>
      <c r="B31" s="12" t="str">
        <f>IF(Roster!A18="","",Roster!E18)</f>
        <v/>
      </c>
      <c r="C31" s="14" t="str">
        <f>IF(OR(Roster!A18="",$B$15=""),"",ROUND(Roster!E18*(INDEX('Courses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2" spans="1:3" x14ac:dyDescent="0.25">
      <c r="A32" s="10" t="str">
        <f>IF(Roster!A19="","",Roster!A19)</f>
        <v/>
      </c>
      <c r="B32" s="12" t="str">
        <f>IF(Roster!A19="","",Roster!E19)</f>
        <v/>
      </c>
      <c r="C32" s="14" t="str">
        <f>IF(OR(Roster!A19="",$B$15=""),"",ROUND(Roster!E19*(INDEX('Courses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3" spans="1:3" x14ac:dyDescent="0.25">
      <c r="A33" s="10" t="str">
        <f>IF(Roster!A20="","",Roster!A20)</f>
        <v/>
      </c>
      <c r="B33" s="12" t="str">
        <f>IF(Roster!A20="","",Roster!E20)</f>
        <v/>
      </c>
      <c r="C33" s="14" t="str">
        <f>IF(OR(Roster!A20="",$B$15=""),"",ROUND(Roster!E20*(INDEX('Courses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4" spans="1:3" x14ac:dyDescent="0.25">
      <c r="A34" s="10" t="str">
        <f>IF(Roster!A21="","",Roster!A21)</f>
        <v/>
      </c>
      <c r="B34" s="12" t="str">
        <f>IF(Roster!A21="","",Roster!E21)</f>
        <v/>
      </c>
      <c r="C34" s="14" t="str">
        <f>IF(OR(Roster!A21="",$B$15=""),"",ROUND(Roster!E21*(INDEX('Courses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5" spans="1:3" x14ac:dyDescent="0.25">
      <c r="A35" s="10" t="str">
        <f>IF(Roster!A22="","",Roster!A22)</f>
        <v/>
      </c>
      <c r="B35" s="12" t="str">
        <f>IF(Roster!A22="","",Roster!E22)</f>
        <v/>
      </c>
      <c r="C35" s="14" t="str">
        <f>IF(OR(Roster!A22="",$B$15=""),"",ROUND(Roster!E22*(INDEX('Courses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6" spans="1:3" x14ac:dyDescent="0.25">
      <c r="A36" s="10" t="str">
        <f>IF(Roster!A23="","",Roster!A23)</f>
        <v/>
      </c>
      <c r="B36" s="12" t="str">
        <f>IF(Roster!A23="","",Roster!E23)</f>
        <v/>
      </c>
      <c r="C36" s="14" t="str">
        <f>IF(OR(Roster!A23="",$B$15=""),"",ROUND(Roster!E23*(INDEX('Courses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7" spans="1:3" x14ac:dyDescent="0.25">
      <c r="A37" s="10" t="str">
        <f>IF(Roster!A24="","",Roster!A24)</f>
        <v/>
      </c>
      <c r="B37" s="12" t="str">
        <f>IF(Roster!A24="","",Roster!E24)</f>
        <v/>
      </c>
      <c r="C37" s="14" t="str">
        <f>IF(OR(Roster!A24="",$B$15=""),"",ROUND(Roster!E24*(INDEX('Courses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8" spans="1:3" x14ac:dyDescent="0.25">
      <c r="A38" s="10" t="str">
        <f>IF(Roster!A25="","",Roster!A25)</f>
        <v/>
      </c>
      <c r="B38" s="12" t="str">
        <f>IF(Roster!A25="","",Roster!E25)</f>
        <v/>
      </c>
      <c r="C38" s="14" t="str">
        <f>IF(OR(Roster!A25="",$B$15=""),"",ROUND(Roster!E25*(INDEX('Courses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39" spans="1:3" x14ac:dyDescent="0.25">
      <c r="A39" s="10" t="str">
        <f>IF(Roster!A26="","",Roster!A26)</f>
        <v/>
      </c>
      <c r="B39" s="12" t="str">
        <f>IF(Roster!A26="","",Roster!E26)</f>
        <v/>
      </c>
      <c r="C39" s="14" t="str">
        <f>IF(OR(Roster!A26="",$B$15=""),"",ROUND(Roster!E26*(INDEX('Courses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0" spans="1:3" x14ac:dyDescent="0.25">
      <c r="A40" s="10" t="str">
        <f>IF(Roster!A27="","",Roster!A27)</f>
        <v/>
      </c>
      <c r="B40" s="12" t="str">
        <f>IF(Roster!A27="","",Roster!E27)</f>
        <v/>
      </c>
      <c r="C40" s="14" t="str">
        <f>IF(OR(Roster!A27="",$B$15=""),"",ROUND(Roster!E27*(INDEX('Courses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1" spans="1:3" x14ac:dyDescent="0.25">
      <c r="A41" s="10" t="str">
        <f>IF(Roster!A28="","",Roster!A28)</f>
        <v/>
      </c>
      <c r="B41" s="12" t="str">
        <f>IF(Roster!A28="","",Roster!E28)</f>
        <v/>
      </c>
      <c r="C41" s="14" t="str">
        <f>IF(OR(Roster!A28="",$B$15=""),"",ROUND(Roster!E28*(INDEX('Courses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2" spans="1:3" x14ac:dyDescent="0.25">
      <c r="A42" s="10" t="str">
        <f>IF(Roster!A29="","",Roster!A29)</f>
        <v/>
      </c>
      <c r="B42" s="12" t="str">
        <f>IF(Roster!A29="","",Roster!E29)</f>
        <v/>
      </c>
      <c r="C42" s="14" t="str">
        <f>IF(OR(Roster!A29="",$B$15=""),"",ROUND(Roster!E29*(INDEX('Courses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3" spans="1:3" x14ac:dyDescent="0.25">
      <c r="A43" s="10" t="str">
        <f>IF(Roster!A30="","",Roster!A30)</f>
        <v/>
      </c>
      <c r="B43" s="12" t="str">
        <f>IF(Roster!A30="","",Roster!E30)</f>
        <v/>
      </c>
      <c r="C43" s="14" t="str">
        <f>IF(OR(Roster!A30="",$B$15=""),"",ROUND(Roster!E30*(INDEX('Courses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4" spans="1:3" x14ac:dyDescent="0.25">
      <c r="A44" s="10" t="str">
        <f>IF(Roster!A31="","",Roster!A31)</f>
        <v/>
      </c>
      <c r="B44" s="12" t="str">
        <f>IF(Roster!A31="","",Roster!E31)</f>
        <v/>
      </c>
      <c r="C44" s="14" t="str">
        <f>IF(OR(Roster!A31="",$B$15=""),"",ROUND(Roster!E31*(INDEX('Courses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5" spans="1:3" x14ac:dyDescent="0.25">
      <c r="A45" s="10" t="str">
        <f>IF(Roster!A32="","",Roster!A32)</f>
        <v/>
      </c>
      <c r="B45" s="12" t="str">
        <f>IF(Roster!A32="","",Roster!E32)</f>
        <v/>
      </c>
      <c r="C45" s="14" t="str">
        <f>IF(OR(Roster!A32="",$B$15=""),"",ROUND(Roster!E32*(INDEX('Courses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6" spans="1:3" x14ac:dyDescent="0.25">
      <c r="A46" s="10" t="str">
        <f>IF(Roster!A33="","",Roster!A33)</f>
        <v/>
      </c>
      <c r="B46" s="12" t="str">
        <f>IF(Roster!A33="","",Roster!E33)</f>
        <v/>
      </c>
      <c r="C46" s="14" t="str">
        <f>IF(OR(Roster!A33="",$B$15=""),"",ROUND(Roster!E33*(INDEX('Courses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7" spans="1:3" x14ac:dyDescent="0.25">
      <c r="A47" s="10" t="str">
        <f>IF(Roster!A34="","",Roster!A34)</f>
        <v/>
      </c>
      <c r="B47" s="12" t="str">
        <f>IF(Roster!A34="","",Roster!E34)</f>
        <v/>
      </c>
      <c r="C47" s="14" t="str">
        <f>IF(OR(Roster!A34="",$B$15=""),"",ROUND(Roster!E34*(INDEX('Courses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8" spans="1:3" x14ac:dyDescent="0.25">
      <c r="A48" s="10" t="str">
        <f>IF(Roster!A35="","",Roster!A35)</f>
        <v/>
      </c>
      <c r="B48" s="12" t="str">
        <f>IF(Roster!A35="","",Roster!E35)</f>
        <v/>
      </c>
      <c r="C48" s="14" t="str">
        <f>IF(OR(Roster!A35="",$B$15=""),"",ROUND(Roster!E35*(INDEX('Courses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49" spans="1:3" x14ac:dyDescent="0.25">
      <c r="A49" s="10" t="str">
        <f>IF(Roster!A36="","",Roster!A36)</f>
        <v/>
      </c>
      <c r="B49" s="12" t="str">
        <f>IF(Roster!A36="","",Roster!E36)</f>
        <v/>
      </c>
      <c r="C49" s="14" t="str">
        <f>IF(OR(Roster!A36="",$B$15=""),"",ROUND(Roster!E36*(INDEX('Courses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0" spans="1:3" x14ac:dyDescent="0.25">
      <c r="A50" s="10" t="str">
        <f>IF(Roster!A37="","",Roster!A37)</f>
        <v/>
      </c>
      <c r="B50" s="12" t="str">
        <f>IF(Roster!A37="","",Roster!E37)</f>
        <v/>
      </c>
      <c r="C50" s="14" t="str">
        <f>IF(OR(Roster!A37="",$B$15=""),"",ROUND(Roster!E37*(INDEX('Courses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1" spans="1:3" x14ac:dyDescent="0.25">
      <c r="A51" s="10" t="str">
        <f>IF(Roster!A38="","",Roster!A38)</f>
        <v/>
      </c>
      <c r="B51" s="12" t="str">
        <f>IF(Roster!A38="","",Roster!E38)</f>
        <v/>
      </c>
      <c r="C51" s="14" t="str">
        <f>IF(OR(Roster!A38="",$B$15=""),"",ROUND(Roster!E38*(INDEX('Courses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2" spans="1:3" x14ac:dyDescent="0.25">
      <c r="A52" s="10" t="str">
        <f>IF(Roster!A39="","",Roster!A39)</f>
        <v/>
      </c>
      <c r="B52" s="12" t="str">
        <f>IF(Roster!A39="","",Roster!E39)</f>
        <v/>
      </c>
      <c r="C52" s="14" t="str">
        <f>IF(OR(Roster!A39="",$B$15=""),"",ROUND(Roster!E39*(INDEX('Courses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3" spans="1:3" x14ac:dyDescent="0.25">
      <c r="A53" s="10" t="str">
        <f>IF(Roster!A40="","",Roster!A40)</f>
        <v/>
      </c>
      <c r="B53" s="12" t="str">
        <f>IF(Roster!A40="","",Roster!E40)</f>
        <v/>
      </c>
      <c r="C53" s="14" t="str">
        <f>IF(OR(Roster!A40="",$B$15=""),"",ROUND(Roster!E40*(INDEX('Courses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4" spans="1:3" x14ac:dyDescent="0.25">
      <c r="A54" s="10" t="str">
        <f>IF(Roster!A41="","",Roster!A41)</f>
        <v/>
      </c>
      <c r="B54" s="12" t="str">
        <f>IF(Roster!A41="","",Roster!E41)</f>
        <v/>
      </c>
      <c r="C54" s="14" t="str">
        <f>IF(OR(Roster!A41="",$B$15=""),"",ROUND(Roster!E41*(INDEX('Courses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5" spans="1:3" x14ac:dyDescent="0.25">
      <c r="A55" s="10" t="str">
        <f>IF(Roster!A42="","",Roster!A42)</f>
        <v/>
      </c>
      <c r="B55" s="12" t="str">
        <f>IF(Roster!A42="","",Roster!E42)</f>
        <v/>
      </c>
      <c r="C55" s="14" t="str">
        <f>IF(OR(Roster!A42="",$B$15=""),"",ROUND(Roster!E42*(INDEX('Courses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6" spans="1:3" x14ac:dyDescent="0.25">
      <c r="A56" s="10" t="str">
        <f>IF(Roster!A43="","",Roster!A43)</f>
        <v/>
      </c>
      <c r="B56" s="12" t="str">
        <f>IF(Roster!A43="","",Roster!E43)</f>
        <v/>
      </c>
      <c r="C56" s="14" t="str">
        <f>IF(OR(Roster!A43="",$B$15=""),"",ROUND(Roster!E43*(INDEX('Courses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  <row r="57" spans="1:3" x14ac:dyDescent="0.25">
      <c r="A57" s="10" t="str">
        <f>IF(Roster!A44="","",Roster!A44)</f>
        <v/>
      </c>
      <c r="B57" s="12" t="str">
        <f>IF(Roster!A44="","",Roster!E44)</f>
        <v/>
      </c>
      <c r="C57" s="14" t="str">
        <f>IF(OR(Roster!A44="",$B$15=""),"",ROUND(Roster!E44*(INDEX('Courses &amp; Tees'!$D$5:$D$24,MATCH($B$15,'Courses &amp; Tees'!$F$5:$F$24,0))/113)+(INDEX('Courses &amp; Tees'!$C$5:$C$24,MATCH($B$15,'Courses &amp; Tees'!$F$5:$F$24,0))-INDEX('Courses &amp; Tees'!$E$5:$E$24,MATCH($B$15,'Courses &amp; Tees'!$F$5:$F$24,0))),0))</f>
        <v/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Roster!$A$5:$A$44</xm:f>
          </x14:formula1>
          <x14:formula2>
            <xm:f>0</xm:f>
          </x14:formula2>
          <xm:sqref>B5</xm:sqref>
        </x14:dataValidation>
        <x14:dataValidation type="list" allowBlank="1" xr:uid="{00000000-0002-0000-0300-000001000000}">
          <x14:formula1>
            <xm:f>'Courses &amp; Tees'!$F$5:$F$24</xm:f>
          </x14:formula1>
          <x14:formula2>
            <xm:f>0</xm:f>
          </x14:formula2>
          <xm:sqref>B6 B15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109375" defaultRowHeight="15" x14ac:dyDescent="0.25"/>
  <cols>
    <col min="1" max="1" width="20" customWidth="1"/>
    <col min="2" max="10" width="11" customWidth="1"/>
  </cols>
  <sheetData>
    <row r="1" spans="1:10" ht="18" x14ac:dyDescent="0.25">
      <c r="A1" s="1" t="s">
        <v>105</v>
      </c>
    </row>
    <row r="2" spans="1:10" x14ac:dyDescent="0.25">
      <c r="A2" s="2" t="s">
        <v>106</v>
      </c>
    </row>
    <row r="4" spans="1:10" x14ac:dyDescent="0.25">
      <c r="A4" s="5" t="s">
        <v>95</v>
      </c>
      <c r="B4" s="15">
        <v>46206</v>
      </c>
      <c r="C4" s="15">
        <v>46213</v>
      </c>
      <c r="D4" s="15">
        <v>46220</v>
      </c>
      <c r="E4" s="15">
        <v>46227</v>
      </c>
      <c r="F4" s="15">
        <v>46234</v>
      </c>
      <c r="G4" s="15">
        <v>46241</v>
      </c>
      <c r="H4" s="15">
        <v>46248</v>
      </c>
      <c r="I4" s="15">
        <v>46255</v>
      </c>
      <c r="J4" s="15">
        <v>46262</v>
      </c>
    </row>
    <row r="5" spans="1:10" x14ac:dyDescent="0.25">
      <c r="A5" s="10" t="str">
        <f>IF(Roster!A5="","",Roster!A5)</f>
        <v>Bob Fletcher</v>
      </c>
      <c r="B5" s="9" t="s">
        <v>107</v>
      </c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tr">
        <f>IF(Roster!A6="","",Roster!A6)</f>
        <v>Dave Kowalski</v>
      </c>
      <c r="B6" s="9" t="s">
        <v>107</v>
      </c>
      <c r="C6" s="9"/>
      <c r="D6" s="9"/>
      <c r="E6" s="9"/>
      <c r="F6" s="9"/>
      <c r="G6" s="9"/>
      <c r="H6" s="9"/>
      <c r="I6" s="9"/>
      <c r="J6" s="9"/>
    </row>
    <row r="7" spans="1:10" x14ac:dyDescent="0.25">
      <c r="A7" s="10" t="str">
        <f>IF(Roster!A7="","",Roster!A7)</f>
        <v>Tom Reyes</v>
      </c>
      <c r="B7" s="9" t="s">
        <v>108</v>
      </c>
      <c r="C7" s="9"/>
      <c r="D7" s="9"/>
      <c r="E7" s="9"/>
      <c r="F7" s="9"/>
      <c r="G7" s="9"/>
      <c r="H7" s="9"/>
      <c r="I7" s="9"/>
      <c r="J7" s="9"/>
    </row>
    <row r="8" spans="1:10" x14ac:dyDescent="0.25">
      <c r="A8" s="10" t="str">
        <f>IF(Roster!A8="","",Roster!A8)</f>
        <v>Rick Mancini</v>
      </c>
      <c r="B8" s="9" t="s">
        <v>107</v>
      </c>
      <c r="C8" s="9"/>
      <c r="D8" s="9"/>
      <c r="E8" s="9"/>
      <c r="F8" s="9"/>
      <c r="G8" s="9"/>
      <c r="H8" s="9"/>
      <c r="I8" s="9"/>
      <c r="J8" s="9"/>
    </row>
    <row r="9" spans="1:10" x14ac:dyDescent="0.25">
      <c r="A9" s="10" t="str">
        <f>IF(Roster!A9="","",Roster!A9)</f>
        <v>John Player</v>
      </c>
      <c r="B9" s="9" t="s">
        <v>109</v>
      </c>
      <c r="C9" s="9"/>
      <c r="D9" s="9"/>
      <c r="E9" s="9"/>
      <c r="F9" s="9"/>
      <c r="G9" s="9"/>
      <c r="H9" s="9"/>
      <c r="I9" s="9"/>
      <c r="J9" s="9"/>
    </row>
    <row r="10" spans="1:10" x14ac:dyDescent="0.25">
      <c r="A10" s="10" t="str">
        <f>IF(Roster!A10="","",Roster!A10)</f>
        <v>Gary Whitfield</v>
      </c>
      <c r="B10" s="9" t="s">
        <v>107</v>
      </c>
      <c r="C10" s="9"/>
      <c r="D10" s="9"/>
      <c r="E10" s="9"/>
      <c r="F10" s="9"/>
      <c r="G10" s="9"/>
      <c r="H10" s="9"/>
      <c r="I10" s="9"/>
      <c r="J10" s="9"/>
    </row>
    <row r="11" spans="1:10" x14ac:dyDescent="0.25">
      <c r="A11" s="10" t="str">
        <f>IF(Roster!A11="","",Roster!A11)</f>
        <v>Stan Okafor</v>
      </c>
      <c r="B11" s="9" t="s">
        <v>107</v>
      </c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10" t="str">
        <f>IF(Roster!A12="","",Roster!A12)</f>
        <v>Phil Andersen</v>
      </c>
      <c r="B12" s="9" t="s">
        <v>108</v>
      </c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tr">
        <f>IF(Roster!A13="","",Roster!A13)</f>
        <v>Marty Delgado</v>
      </c>
      <c r="B13" s="9" t="s">
        <v>109</v>
      </c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10" t="str">
        <f>IF(Roster!A14="","",Roster!A14)</f>
        <v>Chuck Barnes</v>
      </c>
      <c r="B14" s="9" t="s">
        <v>107</v>
      </c>
      <c r="C14" s="9"/>
      <c r="D14" s="9"/>
      <c r="E14" s="9"/>
      <c r="F14" s="9"/>
      <c r="G14" s="9"/>
      <c r="H14" s="9"/>
      <c r="I14" s="9"/>
      <c r="J14" s="9"/>
    </row>
    <row r="15" spans="1:10" x14ac:dyDescent="0.25">
      <c r="A15" s="10" t="str">
        <f>IF(Roster!A15="","",Roster!A15)</f>
        <v>Lenny Tran</v>
      </c>
      <c r="B15" s="9" t="s">
        <v>107</v>
      </c>
      <c r="C15" s="9"/>
      <c r="D15" s="9"/>
      <c r="E15" s="9"/>
      <c r="F15" s="9"/>
      <c r="G15" s="9"/>
      <c r="H15" s="9"/>
      <c r="I15" s="9"/>
      <c r="J15" s="9"/>
    </row>
    <row r="16" spans="1:10" x14ac:dyDescent="0.25">
      <c r="A16" s="10" t="str">
        <f>IF(Roster!A16="","",Roster!A16)</f>
        <v>Walt Pearson</v>
      </c>
      <c r="B16" s="9" t="s">
        <v>107</v>
      </c>
      <c r="C16" s="9"/>
      <c r="D16" s="9"/>
      <c r="E16" s="9"/>
      <c r="F16" s="9"/>
      <c r="G16" s="9"/>
      <c r="H16" s="9"/>
      <c r="I16" s="9"/>
      <c r="J16" s="9"/>
    </row>
    <row r="17" spans="1:10" x14ac:dyDescent="0.25">
      <c r="A17" s="10" t="str">
        <f>IF(Roster!A17="","",Roster!A17)</f>
        <v/>
      </c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0" t="str">
        <f>IF(Roster!A18="","",Roster!A18)</f>
        <v/>
      </c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 s="10" t="str">
        <f>IF(Roster!A19="","",Roster!A19)</f>
        <v/>
      </c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5">
      <c r="A20" s="10" t="str">
        <f>IF(Roster!A20="","",Roster!A20)</f>
        <v/>
      </c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5">
      <c r="A21" s="10" t="str">
        <f>IF(Roster!A21="","",Roster!A21)</f>
        <v/>
      </c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5">
      <c r="A22" s="10" t="str">
        <f>IF(Roster!A22="","",Roster!A22)</f>
        <v/>
      </c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25">
      <c r="A23" s="10" t="str">
        <f>IF(Roster!A23="","",Roster!A23)</f>
        <v/>
      </c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5">
      <c r="A24" s="10" t="str">
        <f>IF(Roster!A24="","",Roster!A24)</f>
        <v/>
      </c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5">
      <c r="A25" s="10" t="str">
        <f>IF(Roster!A25="","",Roster!A25)</f>
        <v/>
      </c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25">
      <c r="A26" s="10" t="str">
        <f>IF(Roster!A26="","",Roster!A26)</f>
        <v/>
      </c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5">
      <c r="A27" s="10" t="str">
        <f>IF(Roster!A27="","",Roster!A27)</f>
        <v/>
      </c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5">
      <c r="A28" s="10" t="str">
        <f>IF(Roster!A28="","",Roster!A28)</f>
        <v/>
      </c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25">
      <c r="A29" s="10" t="str">
        <f>IF(Roster!A29="","",Roster!A29)</f>
        <v/>
      </c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5">
      <c r="A30" s="10" t="str">
        <f>IF(Roster!A30="","",Roster!A30)</f>
        <v/>
      </c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10" t="str">
        <f>IF(Roster!A31="","",Roster!A31)</f>
        <v/>
      </c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5">
      <c r="A32" s="10" t="str">
        <f>IF(Roster!A32="","",Roster!A32)</f>
        <v/>
      </c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10" t="str">
        <f>IF(Roster!A33="","",Roster!A33)</f>
        <v/>
      </c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5">
      <c r="A34" s="10" t="str">
        <f>IF(Roster!A34="","",Roster!A34)</f>
        <v/>
      </c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10" t="str">
        <f>IF(Roster!A35="","",Roster!A35)</f>
        <v/>
      </c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10" t="str">
        <f>IF(Roster!A36="","",Roster!A36)</f>
        <v/>
      </c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10" t="str">
        <f>IF(Roster!A37="","",Roster!A37)</f>
        <v/>
      </c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10" t="str">
        <f>IF(Roster!A38="","",Roster!A38)</f>
        <v/>
      </c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10" t="str">
        <f>IF(Roster!A39="","",Roster!A39)</f>
        <v/>
      </c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10" t="str">
        <f>IF(Roster!A40="","",Roster!A40)</f>
        <v/>
      </c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10" t="str">
        <f>IF(Roster!A41="","",Roster!A41)</f>
        <v/>
      </c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10" t="str">
        <f>IF(Roster!A42="","",Roster!A42)</f>
        <v/>
      </c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10" t="str">
        <f>IF(Roster!A43="","",Roster!A43)</f>
        <v/>
      </c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10" t="str">
        <f>IF(Roster!A44="","",Roster!A44)</f>
        <v/>
      </c>
      <c r="B44" s="9"/>
      <c r="C44" s="9"/>
      <c r="D44" s="9"/>
      <c r="E44" s="9"/>
      <c r="F44" s="9"/>
      <c r="G44" s="9"/>
      <c r="H44" s="9"/>
      <c r="I44" s="9"/>
      <c r="J44" s="9"/>
    </row>
    <row r="46" spans="1:10" x14ac:dyDescent="0.25">
      <c r="A46" s="16" t="s">
        <v>107</v>
      </c>
      <c r="B46" s="17">
        <f t="shared" ref="B46:J46" si="0">COUNTIF(B5:B44,"Available")</f>
        <v>8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17">
        <f t="shared" si="0"/>
        <v>0</v>
      </c>
      <c r="G46" s="17">
        <f t="shared" si="0"/>
        <v>0</v>
      </c>
      <c r="H46" s="17">
        <f t="shared" si="0"/>
        <v>0</v>
      </c>
      <c r="I46" s="17">
        <f t="shared" si="0"/>
        <v>0</v>
      </c>
      <c r="J46" s="17">
        <f t="shared" si="0"/>
        <v>0</v>
      </c>
    </row>
    <row r="47" spans="1:10" x14ac:dyDescent="0.25">
      <c r="A47" s="16" t="s">
        <v>109</v>
      </c>
      <c r="B47" s="17">
        <f t="shared" ref="B47:J47" si="1">COUNTIF(B5:B44,"Out")</f>
        <v>2</v>
      </c>
      <c r="C47" s="17">
        <f t="shared" si="1"/>
        <v>0</v>
      </c>
      <c r="D47" s="17">
        <f t="shared" si="1"/>
        <v>0</v>
      </c>
      <c r="E47" s="17">
        <f t="shared" si="1"/>
        <v>0</v>
      </c>
      <c r="F47" s="17">
        <f t="shared" si="1"/>
        <v>0</v>
      </c>
      <c r="G47" s="17">
        <f t="shared" si="1"/>
        <v>0</v>
      </c>
      <c r="H47" s="17">
        <f t="shared" si="1"/>
        <v>0</v>
      </c>
      <c r="I47" s="17">
        <f t="shared" si="1"/>
        <v>0</v>
      </c>
      <c r="J47" s="17">
        <f t="shared" si="1"/>
        <v>0</v>
      </c>
    </row>
    <row r="48" spans="1:10" x14ac:dyDescent="0.25">
      <c r="A48" s="16" t="s">
        <v>108</v>
      </c>
      <c r="B48" s="17">
        <f t="shared" ref="B48:J48" si="2">COUNTIF(B5:B44,"Maybe")</f>
        <v>2</v>
      </c>
      <c r="C48" s="17">
        <f t="shared" si="2"/>
        <v>0</v>
      </c>
      <c r="D48" s="17">
        <f t="shared" si="2"/>
        <v>0</v>
      </c>
      <c r="E48" s="17">
        <f t="shared" si="2"/>
        <v>0</v>
      </c>
      <c r="F48" s="17">
        <f t="shared" si="2"/>
        <v>0</v>
      </c>
      <c r="G48" s="17">
        <f t="shared" si="2"/>
        <v>0</v>
      </c>
      <c r="H48" s="17">
        <f t="shared" si="2"/>
        <v>0</v>
      </c>
      <c r="I48" s="17">
        <f t="shared" si="2"/>
        <v>0</v>
      </c>
      <c r="J48" s="17">
        <f t="shared" si="2"/>
        <v>0</v>
      </c>
    </row>
    <row r="49" spans="1:10" x14ac:dyDescent="0.25">
      <c r="A49" s="16" t="s">
        <v>110</v>
      </c>
      <c r="B49" s="17">
        <f>COUNTIF(Roster!$A$5:$A$44,"?*")-COUNTA(B5:B44)</f>
        <v>0</v>
      </c>
      <c r="C49" s="17">
        <f>COUNTIF(Roster!$A$5:$A$44,"?*")-COUNTA(C5:C44)</f>
        <v>12</v>
      </c>
      <c r="D49" s="17">
        <f>COUNTIF(Roster!$A$5:$A$44,"?*")-COUNTA(D5:D44)</f>
        <v>12</v>
      </c>
      <c r="E49" s="17">
        <f>COUNTIF(Roster!$A$5:$A$44,"?*")-COUNTA(E5:E44)</f>
        <v>12</v>
      </c>
      <c r="F49" s="17">
        <f>COUNTIF(Roster!$A$5:$A$44,"?*")-COUNTA(F5:F44)</f>
        <v>12</v>
      </c>
      <c r="G49" s="17">
        <f>COUNTIF(Roster!$A$5:$A$44,"?*")-COUNTA(G5:G44)</f>
        <v>12</v>
      </c>
      <c r="H49" s="17">
        <f>COUNTIF(Roster!$A$5:$A$44,"?*")-COUNTA(H5:H44)</f>
        <v>12</v>
      </c>
      <c r="I49" s="17">
        <f>COUNTIF(Roster!$A$5:$A$44,"?*")-COUNTA(I5:I44)</f>
        <v>12</v>
      </c>
      <c r="J49" s="17">
        <f>COUNTIF(Roster!$A$5:$A$44,"?*")-COUNTA(J5:J44)</f>
        <v>12</v>
      </c>
    </row>
  </sheetData>
  <conditionalFormatting sqref="B5:J44">
    <cfRule type="cellIs" dxfId="2" priority="2" operator="equal">
      <formula>"Available"</formula>
    </cfRule>
    <cfRule type="cellIs" dxfId="1" priority="3" operator="equal">
      <formula>"Out"</formula>
    </cfRule>
    <cfRule type="cellIs" dxfId="0" priority="4" operator="equal">
      <formula>"Maybe"</formula>
    </cfRule>
  </conditionalFormatting>
  <dataValidations count="1">
    <dataValidation type="list" allowBlank="1" sqref="B5:J44" xr:uid="{00000000-0002-0000-0400-000000000000}">
      <formula1>"Available,Out,Maybe"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showGridLines="0" zoomScaleNormal="100" workbookViewId="0"/>
  </sheetViews>
  <sheetFormatPr defaultColWidth="8.7109375" defaultRowHeight="15" x14ac:dyDescent="0.25"/>
  <cols>
    <col min="1" max="1" width="22" customWidth="1"/>
    <col min="2" max="2" width="10" customWidth="1"/>
    <col min="3" max="3" width="18" customWidth="1"/>
    <col min="4" max="4" width="6" customWidth="1"/>
  </cols>
  <sheetData>
    <row r="1" spans="1:4" ht="18" x14ac:dyDescent="0.25">
      <c r="A1" s="1" t="s">
        <v>111</v>
      </c>
    </row>
    <row r="2" spans="1:4" x14ac:dyDescent="0.25">
      <c r="A2" s="2" t="s">
        <v>112</v>
      </c>
    </row>
    <row r="4" spans="1:4" x14ac:dyDescent="0.25">
      <c r="A4" s="4" t="s">
        <v>113</v>
      </c>
      <c r="B4" s="8">
        <v>46206</v>
      </c>
    </row>
    <row r="5" spans="1:4" x14ac:dyDescent="0.25">
      <c r="A5" s="4" t="s">
        <v>114</v>
      </c>
      <c r="B5" s="6" t="s">
        <v>101</v>
      </c>
    </row>
    <row r="7" spans="1:4" x14ac:dyDescent="0.25">
      <c r="A7" s="18" t="s">
        <v>115</v>
      </c>
      <c r="B7" s="19" t="s">
        <v>116</v>
      </c>
      <c r="C7" s="20"/>
      <c r="D7" s="10"/>
    </row>
    <row r="8" spans="1:4" x14ac:dyDescent="0.25">
      <c r="A8" s="16" t="s">
        <v>117</v>
      </c>
      <c r="B8" s="10"/>
      <c r="C8" s="16" t="s">
        <v>102</v>
      </c>
      <c r="D8" s="10"/>
    </row>
    <row r="9" spans="1:4" x14ac:dyDescent="0.25">
      <c r="A9" s="6" t="s">
        <v>46</v>
      </c>
      <c r="B9" s="10"/>
      <c r="C9" s="14">
        <f>IF(OR($A9="",$B$5=""),"",ROUND(INDEX(Roster!$E$5:$E$44,MATCH($A9,Roster!$A$5:$A$44,0))*(INDEX('Courses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5</v>
      </c>
      <c r="D9" s="10"/>
    </row>
    <row r="10" spans="1:4" x14ac:dyDescent="0.25">
      <c r="A10" s="6" t="s">
        <v>38</v>
      </c>
      <c r="B10" s="10"/>
      <c r="C10" s="14">
        <f>IF(OR($A10="",$B$5=""),"",ROUND(INDEX(Roster!$E$5:$E$44,MATCH($A10,Roster!$A$5:$A$44,0))*(INDEX('Courses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12</v>
      </c>
      <c r="D10" s="10"/>
    </row>
    <row r="11" spans="1:4" x14ac:dyDescent="0.25">
      <c r="A11" s="6" t="s">
        <v>54</v>
      </c>
      <c r="B11" s="10"/>
      <c r="C11" s="14">
        <f>IF(OR($A11="",$B$5=""),"",ROUND(INDEX(Roster!$E$5:$E$44,MATCH($A11,Roster!$A$5:$A$44,0))*(INDEX('Courses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18</v>
      </c>
      <c r="D11" s="10"/>
    </row>
    <row r="12" spans="1:4" x14ac:dyDescent="0.25">
      <c r="A12" s="6" t="s">
        <v>66</v>
      </c>
      <c r="B12" s="10"/>
      <c r="C12" s="14">
        <f>IF(OR($A12="",$B$5=""),"",ROUND(INDEX(Roster!$E$5:$E$44,MATCH($A12,Roster!$A$5:$A$44,0))*(INDEX('Courses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20</v>
      </c>
      <c r="D12" s="10"/>
    </row>
    <row r="13" spans="1:4" x14ac:dyDescent="0.25">
      <c r="A13" s="16" t="s">
        <v>118</v>
      </c>
      <c r="B13" s="10"/>
      <c r="C13" s="21">
        <f>IF(COUNT(C9:C12)=0,"",ROUND(AVERAGE(C9:C12),1))</f>
        <v>13.8</v>
      </c>
      <c r="D13" s="10"/>
    </row>
    <row r="15" spans="1:4" x14ac:dyDescent="0.25">
      <c r="A15" s="18" t="s">
        <v>119</v>
      </c>
      <c r="B15" s="19" t="s">
        <v>116</v>
      </c>
      <c r="C15" s="20"/>
      <c r="D15" s="10"/>
    </row>
    <row r="16" spans="1:4" x14ac:dyDescent="0.25">
      <c r="A16" s="16" t="s">
        <v>117</v>
      </c>
      <c r="B16" s="10"/>
      <c r="C16" s="16" t="s">
        <v>102</v>
      </c>
      <c r="D16" s="10"/>
    </row>
    <row r="17" spans="1:4" x14ac:dyDescent="0.25">
      <c r="A17" s="6" t="s">
        <v>33</v>
      </c>
      <c r="B17" s="10"/>
      <c r="C17" s="14">
        <f>IF(OR($A17="",$B$5=""),"",ROUND(INDEX(Roster!$E$5:$E$44,MATCH($A17,Roster!$A$5:$A$44,0))*(INDEX('Courses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8</v>
      </c>
      <c r="D17" s="10"/>
    </row>
    <row r="18" spans="1:4" x14ac:dyDescent="0.25">
      <c r="A18" s="6" t="s">
        <v>50</v>
      </c>
      <c r="B18" s="10"/>
      <c r="C18" s="14">
        <f>IF(OR($A18="",$B$5=""),"",ROUND(INDEX(Roster!$E$5:$E$44,MATCH($A18,Roster!$A$5:$A$44,0))*(INDEX('Courses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10</v>
      </c>
      <c r="D18" s="10"/>
    </row>
    <row r="19" spans="1:4" x14ac:dyDescent="0.25">
      <c r="A19" s="6" t="s">
        <v>42</v>
      </c>
      <c r="B19" s="10"/>
      <c r="C19" s="14">
        <f>IF(OR($A19="",$B$5=""),"",ROUND(INDEX(Roster!$E$5:$E$44,MATCH($A19,Roster!$A$5:$A$44,0))*(INDEX('Courses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14</v>
      </c>
      <c r="D19" s="10"/>
    </row>
    <row r="20" spans="1:4" x14ac:dyDescent="0.25">
      <c r="A20" s="6" t="s">
        <v>74</v>
      </c>
      <c r="B20" s="10"/>
      <c r="C20" s="14">
        <f>IF(OR($A20="",$B$5=""),"",ROUND(INDEX(Roster!$E$5:$E$44,MATCH($A20,Roster!$A$5:$A$44,0))*(INDEX('Courses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16</v>
      </c>
      <c r="D20" s="10"/>
    </row>
    <row r="21" spans="1:4" x14ac:dyDescent="0.25">
      <c r="A21" s="16" t="s">
        <v>118</v>
      </c>
      <c r="B21" s="10"/>
      <c r="C21" s="21">
        <f>IF(COUNT(C17:C20)=0,"",ROUND(AVERAGE(C17:C20),1))</f>
        <v>12</v>
      </c>
      <c r="D21" s="10"/>
    </row>
    <row r="23" spans="1:4" x14ac:dyDescent="0.25">
      <c r="A23" s="18" t="s">
        <v>120</v>
      </c>
      <c r="B23" s="19" t="s">
        <v>116</v>
      </c>
      <c r="C23" s="20"/>
      <c r="D23" s="10"/>
    </row>
    <row r="24" spans="1:4" x14ac:dyDescent="0.25">
      <c r="A24" s="16" t="s">
        <v>117</v>
      </c>
      <c r="B24" s="10"/>
      <c r="C24" s="16" t="s">
        <v>102</v>
      </c>
      <c r="D24" s="10"/>
    </row>
    <row r="25" spans="1:4" x14ac:dyDescent="0.25">
      <c r="A25" s="6" t="s">
        <v>78</v>
      </c>
      <c r="B25" s="10"/>
      <c r="C25" s="14">
        <f>IF(OR($A25="",$B$5=""),"",ROUND(INDEX(Roster!$E$5:$E$44,MATCH($A25,Roster!$A$5:$A$44,0))*(INDEX('Courses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7</v>
      </c>
      <c r="D25" s="10"/>
    </row>
    <row r="26" spans="1:4" x14ac:dyDescent="0.25">
      <c r="A26" s="6" t="s">
        <v>62</v>
      </c>
      <c r="B26" s="10"/>
      <c r="C26" s="14">
        <f>IF(OR($A26="",$B$5=""),"",ROUND(INDEX(Roster!$E$5:$E$44,MATCH($A26,Roster!$A$5:$A$44,0))*(INDEX('Courses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9</v>
      </c>
      <c r="D26" s="10"/>
    </row>
    <row r="27" spans="1:4" x14ac:dyDescent="0.25">
      <c r="A27" s="6" t="s">
        <v>70</v>
      </c>
      <c r="B27" s="10"/>
      <c r="C27" s="14">
        <f>IF(OR($A27="",$B$5=""),"",ROUND(INDEX(Roster!$E$5:$E$44,MATCH($A27,Roster!$A$5:$A$44,0))*(INDEX('Courses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10</v>
      </c>
      <c r="D27" s="10"/>
    </row>
    <row r="28" spans="1:4" x14ac:dyDescent="0.25">
      <c r="A28" s="6" t="s">
        <v>58</v>
      </c>
      <c r="B28" s="10"/>
      <c r="C28" s="14">
        <f>IF(OR($A28="",$B$5=""),"",ROUND(INDEX(Roster!$E$5:$E$44,MATCH($A28,Roster!$A$5:$A$44,0))*(INDEX('Courses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>13</v>
      </c>
      <c r="D28" s="10"/>
    </row>
    <row r="29" spans="1:4" x14ac:dyDescent="0.25">
      <c r="A29" s="16" t="s">
        <v>118</v>
      </c>
      <c r="B29" s="10"/>
      <c r="C29" s="21">
        <f>IF(COUNT(C25:C28)=0,"",ROUND(AVERAGE(C25:C28),1))</f>
        <v>9.8000000000000007</v>
      </c>
      <c r="D29" s="10"/>
    </row>
    <row r="31" spans="1:4" x14ac:dyDescent="0.25">
      <c r="A31" s="18" t="s">
        <v>121</v>
      </c>
      <c r="B31" s="19" t="s">
        <v>116</v>
      </c>
      <c r="C31" s="20"/>
      <c r="D31" s="10"/>
    </row>
    <row r="32" spans="1:4" x14ac:dyDescent="0.25">
      <c r="A32" s="16" t="s">
        <v>117</v>
      </c>
      <c r="B32" s="10"/>
      <c r="C32" s="16" t="s">
        <v>102</v>
      </c>
      <c r="D32" s="10"/>
    </row>
    <row r="33" spans="1:4" x14ac:dyDescent="0.25">
      <c r="A33" s="6"/>
      <c r="B33" s="10"/>
      <c r="C33" s="14" t="str">
        <f>IF(OR($A33="",$B$5=""),"",ROUND(INDEX(Roster!$E$5:$E$44,MATCH($A33,Roster!$A$5:$A$44,0))*(INDEX('Courses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/>
      </c>
      <c r="D33" s="10"/>
    </row>
    <row r="34" spans="1:4" x14ac:dyDescent="0.25">
      <c r="A34" s="6"/>
      <c r="B34" s="10"/>
      <c r="C34" s="14" t="str">
        <f>IF(OR($A34="",$B$5=""),"",ROUND(INDEX(Roster!$E$5:$E$44,MATCH($A34,Roster!$A$5:$A$44,0))*(INDEX('Courses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/>
      </c>
      <c r="D34" s="10"/>
    </row>
    <row r="35" spans="1:4" x14ac:dyDescent="0.25">
      <c r="A35" s="6"/>
      <c r="B35" s="10"/>
      <c r="C35" s="14" t="str">
        <f>IF(OR($A35="",$B$5=""),"",ROUND(INDEX(Roster!$E$5:$E$44,MATCH($A35,Roster!$A$5:$A$44,0))*(INDEX('Courses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/>
      </c>
      <c r="D35" s="10"/>
    </row>
    <row r="36" spans="1:4" x14ac:dyDescent="0.25">
      <c r="A36" s="6"/>
      <c r="B36" s="10"/>
      <c r="C36" s="14" t="str">
        <f>IF(OR($A36="",$B$5=""),"",ROUND(INDEX(Roster!$E$5:$E$44,MATCH($A36,Roster!$A$5:$A$44,0))*(INDEX('Courses &amp; Tees'!$D$5:$D$24,MATCH($B$5,'Courses &amp; Tees'!$F$5:$F$24,0))/113)+(INDEX('Courses &amp; Tees'!$C$5:$C$24,MATCH($B$5,'Courses &amp; Tees'!$F$5:$F$24,0))-INDEX('Courses &amp; Tees'!$E$5:$E$24,MATCH($B$5,'Courses &amp; Tees'!$F$5:$F$24,0))),0))</f>
        <v/>
      </c>
      <c r="D36" s="10"/>
    </row>
    <row r="37" spans="1:4" x14ac:dyDescent="0.25">
      <c r="A37" s="16" t="s">
        <v>118</v>
      </c>
      <c r="B37" s="10"/>
      <c r="C37" s="21" t="str">
        <f>IF(COUNT(C33:C36)=0,"",ROUND(AVERAGE(C33:C36),1))</f>
        <v/>
      </c>
      <c r="D37" s="10"/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'Courses &amp; Tees'!$F$5:$F$24</xm:f>
          </x14:formula1>
          <x14:formula2>
            <xm:f>0</xm:f>
          </x14:formula2>
          <xm:sqref>B5</xm:sqref>
        </x14:dataValidation>
        <x14:dataValidation type="list" allowBlank="1" xr:uid="{00000000-0002-0000-0500-000001000000}">
          <x14:formula1>
            <xm:f>Roster!$A$5:$A$44</xm:f>
          </x14:formula1>
          <x14:formula2>
            <xm:f>0</xm:f>
          </x14:formula2>
          <xm:sqref>A9:A12 A17:A20 A25:A28 A33:A36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2" customWidth="1"/>
    <col min="2" max="2" width="18" customWidth="1"/>
    <col min="3" max="3" width="14" customWidth="1"/>
    <col min="4" max="4" width="16" customWidth="1"/>
    <col min="5" max="5" width="11" customWidth="1"/>
    <col min="6" max="6" width="16" customWidth="1"/>
    <col min="7" max="7" width="12" customWidth="1"/>
    <col min="8" max="8" width="16" customWidth="1"/>
    <col min="9" max="9" width="11" customWidth="1"/>
    <col min="10" max="10" width="3" customWidth="1"/>
    <col min="11" max="11" width="18" customWidth="1"/>
    <col min="12" max="12" width="8" customWidth="1"/>
    <col min="13" max="13" width="12" customWidth="1"/>
  </cols>
  <sheetData>
    <row r="1" spans="1:13" ht="18" x14ac:dyDescent="0.25">
      <c r="A1" s="1" t="s">
        <v>122</v>
      </c>
    </row>
    <row r="2" spans="1:13" x14ac:dyDescent="0.25">
      <c r="A2" s="2" t="s">
        <v>123</v>
      </c>
    </row>
    <row r="3" spans="1:13" x14ac:dyDescent="0.25">
      <c r="K3" s="4" t="s">
        <v>124</v>
      </c>
    </row>
    <row r="4" spans="1:13" x14ac:dyDescent="0.25">
      <c r="A4" s="5" t="s">
        <v>125</v>
      </c>
      <c r="B4" s="5" t="s">
        <v>84</v>
      </c>
      <c r="C4" s="5" t="s">
        <v>126</v>
      </c>
      <c r="D4" s="5" t="s">
        <v>127</v>
      </c>
      <c r="E4" s="5" t="s">
        <v>128</v>
      </c>
      <c r="F4" s="5" t="s">
        <v>129</v>
      </c>
      <c r="G4" s="5" t="s">
        <v>130</v>
      </c>
      <c r="H4" s="5" t="s">
        <v>131</v>
      </c>
      <c r="I4" s="5" t="s">
        <v>132</v>
      </c>
      <c r="K4" s="22" t="s">
        <v>95</v>
      </c>
      <c r="L4" s="22" t="s">
        <v>133</v>
      </c>
      <c r="M4" s="22" t="s">
        <v>134</v>
      </c>
    </row>
    <row r="5" spans="1:13" x14ac:dyDescent="0.25">
      <c r="A5" s="8">
        <v>46185</v>
      </c>
      <c r="B5" s="6" t="s">
        <v>90</v>
      </c>
      <c r="C5" s="6" t="s">
        <v>135</v>
      </c>
      <c r="D5" s="6" t="s">
        <v>46</v>
      </c>
      <c r="E5" s="23">
        <v>60</v>
      </c>
      <c r="F5" s="6" t="s">
        <v>33</v>
      </c>
      <c r="G5" s="23">
        <v>40</v>
      </c>
      <c r="H5" s="6"/>
      <c r="I5" s="23"/>
      <c r="K5" s="10" t="str">
        <f>IF(Roster!A5="","",Roster!A5)</f>
        <v>Bob Fletcher</v>
      </c>
      <c r="L5" s="14">
        <f>IF(Roster!A5="","",COUNTIF($D$5:$D$44,Roster!A5))</f>
        <v>0</v>
      </c>
      <c r="M5" s="24">
        <f>IF(Roster!A5="","",SUMIF($D$5:$D$44,Roster!A5,$E$5:$E$44)+SUMIF($F$5:$F$44,Roster!A5,$G$5:$G$44)+SUMIF($H$5:$H$44,Roster!A5,$I$5:$I$44))</f>
        <v>40</v>
      </c>
    </row>
    <row r="6" spans="1:13" x14ac:dyDescent="0.25">
      <c r="A6" s="8">
        <v>46192</v>
      </c>
      <c r="B6" s="6" t="s">
        <v>90</v>
      </c>
      <c r="C6" s="6" t="s">
        <v>136</v>
      </c>
      <c r="D6" s="6" t="s">
        <v>38</v>
      </c>
      <c r="E6" s="23">
        <v>60</v>
      </c>
      <c r="F6" s="6" t="s">
        <v>78</v>
      </c>
      <c r="G6" s="23">
        <v>40</v>
      </c>
      <c r="H6" s="6"/>
      <c r="I6" s="23"/>
      <c r="K6" s="10" t="str">
        <f>IF(Roster!A6="","",Roster!A6)</f>
        <v>Dave Kowalski</v>
      </c>
      <c r="L6" s="14">
        <f>IF(Roster!A6="","",COUNTIF($D$5:$D$44,Roster!A6))</f>
        <v>1</v>
      </c>
      <c r="M6" s="24">
        <f>IF(Roster!A6="","",SUMIF($D$5:$D$44,Roster!A6,$E$5:$E$44)+SUMIF($F$5:$F$44,Roster!A6,$G$5:$G$44)+SUMIF($H$5:$H$44,Roster!A6,$I$5:$I$44))</f>
        <v>60</v>
      </c>
    </row>
    <row r="7" spans="1:13" x14ac:dyDescent="0.25">
      <c r="A7" s="8">
        <v>46199</v>
      </c>
      <c r="B7" s="6" t="s">
        <v>94</v>
      </c>
      <c r="C7" s="6" t="s">
        <v>137</v>
      </c>
      <c r="D7" s="6" t="s">
        <v>46</v>
      </c>
      <c r="E7" s="23">
        <v>50</v>
      </c>
      <c r="F7" s="6" t="s">
        <v>50</v>
      </c>
      <c r="G7" s="23">
        <v>30</v>
      </c>
      <c r="H7" s="6" t="s">
        <v>42</v>
      </c>
      <c r="I7" s="23">
        <v>20</v>
      </c>
      <c r="K7" s="10" t="str">
        <f>IF(Roster!A7="","",Roster!A7)</f>
        <v>Tom Reyes</v>
      </c>
      <c r="L7" s="14">
        <f>IF(Roster!A7="","",COUNTIF($D$5:$D$44,Roster!A7))</f>
        <v>0</v>
      </c>
      <c r="M7" s="24">
        <f>IF(Roster!A7="","",SUMIF($D$5:$D$44,Roster!A7,$E$5:$E$44)+SUMIF($F$5:$F$44,Roster!A7,$G$5:$G$44)+SUMIF($H$5:$H$44,Roster!A7,$I$5:$I$44))</f>
        <v>20</v>
      </c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K8" s="10" t="str">
        <f>IF(Roster!A8="","",Roster!A8)</f>
        <v>Rick Mancini</v>
      </c>
      <c r="L8" s="14">
        <f>IF(Roster!A8="","",COUNTIF($D$5:$D$44,Roster!A8))</f>
        <v>2</v>
      </c>
      <c r="M8" s="24">
        <f>IF(Roster!A8="","",SUMIF($D$5:$D$44,Roster!A8,$E$5:$E$44)+SUMIF($F$5:$F$44,Roster!A8,$G$5:$G$44)+SUMIF($H$5:$H$44,Roster!A8,$I$5:$I$44))</f>
        <v>110</v>
      </c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K9" s="10" t="str">
        <f>IF(Roster!A9="","",Roster!A9)</f>
        <v>John Player</v>
      </c>
      <c r="L9" s="14">
        <f>IF(Roster!A9="","",COUNTIF($D$5:$D$44,Roster!A9))</f>
        <v>0</v>
      </c>
      <c r="M9" s="24">
        <f>IF(Roster!A9="","",SUMIF($D$5:$D$44,Roster!A9,$E$5:$E$44)+SUMIF($F$5:$F$44,Roster!A9,$G$5:$G$44)+SUMIF($H$5:$H$44,Roster!A9,$I$5:$I$44))</f>
        <v>30</v>
      </c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K10" s="10" t="str">
        <f>IF(Roster!A10="","",Roster!A10)</f>
        <v>Gary Whitfield</v>
      </c>
      <c r="L10" s="14">
        <f>IF(Roster!A10="","",COUNTIF($D$5:$D$44,Roster!A10))</f>
        <v>0</v>
      </c>
      <c r="M10" s="24">
        <f>IF(Roster!A10="","",SUMIF($D$5:$D$44,Roster!A10,$E$5:$E$44)+SUMIF($F$5:$F$44,Roster!A10,$G$5:$G$44)+SUMIF($H$5:$H$44,Roster!A10,$I$5:$I$44))</f>
        <v>0</v>
      </c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K11" s="10" t="str">
        <f>IF(Roster!A11="","",Roster!A11)</f>
        <v>Stan Okafor</v>
      </c>
      <c r="L11" s="14">
        <f>IF(Roster!A11="","",COUNTIF($D$5:$D$44,Roster!A11))</f>
        <v>0</v>
      </c>
      <c r="M11" s="24">
        <f>IF(Roster!A11="","",SUMIF($D$5:$D$44,Roster!A11,$E$5:$E$44)+SUMIF($F$5:$F$44,Roster!A11,$G$5:$G$44)+SUMIF($H$5:$H$44,Roster!A11,$I$5:$I$44))</f>
        <v>0</v>
      </c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K12" s="10" t="str">
        <f>IF(Roster!A12="","",Roster!A12)</f>
        <v>Phil Andersen</v>
      </c>
      <c r="L12" s="14">
        <f>IF(Roster!A12="","",COUNTIF($D$5:$D$44,Roster!A12))</f>
        <v>0</v>
      </c>
      <c r="M12" s="24">
        <f>IF(Roster!A12="","",SUMIF($D$5:$D$44,Roster!A12,$E$5:$E$44)+SUMIF($F$5:$F$44,Roster!A12,$G$5:$G$44)+SUMIF($H$5:$H$44,Roster!A12,$I$5:$I$44))</f>
        <v>0</v>
      </c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K13" s="10" t="str">
        <f>IF(Roster!A13="","",Roster!A13)</f>
        <v>Marty Delgado</v>
      </c>
      <c r="L13" s="14">
        <f>IF(Roster!A13="","",COUNTIF($D$5:$D$44,Roster!A13))</f>
        <v>0</v>
      </c>
      <c r="M13" s="24">
        <f>IF(Roster!A13="","",SUMIF($D$5:$D$44,Roster!A13,$E$5:$E$44)+SUMIF($F$5:$F$44,Roster!A13,$G$5:$G$44)+SUMIF($H$5:$H$44,Roster!A13,$I$5:$I$44))</f>
        <v>0</v>
      </c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K14" s="10" t="str">
        <f>IF(Roster!A14="","",Roster!A14)</f>
        <v>Chuck Barnes</v>
      </c>
      <c r="L14" s="14">
        <f>IF(Roster!A14="","",COUNTIF($D$5:$D$44,Roster!A14))</f>
        <v>0</v>
      </c>
      <c r="M14" s="24">
        <f>IF(Roster!A14="","",SUMIF($D$5:$D$44,Roster!A14,$E$5:$E$44)+SUMIF($F$5:$F$44,Roster!A14,$G$5:$G$44)+SUMIF($H$5:$H$44,Roster!A14,$I$5:$I$44))</f>
        <v>0</v>
      </c>
    </row>
    <row r="15" spans="1:13" x14ac:dyDescent="0.25">
      <c r="A15" s="10"/>
      <c r="B15" s="10"/>
      <c r="C15" s="10"/>
      <c r="D15" s="10"/>
      <c r="E15" s="10"/>
      <c r="F15" s="10"/>
      <c r="G15" s="10"/>
      <c r="H15" s="10"/>
      <c r="I15" s="10"/>
      <c r="K15" s="10" t="str">
        <f>IF(Roster!A15="","",Roster!A15)</f>
        <v>Lenny Tran</v>
      </c>
      <c r="L15" s="14">
        <f>IF(Roster!A15="","",COUNTIF($D$5:$D$44,Roster!A15))</f>
        <v>0</v>
      </c>
      <c r="M15" s="24">
        <f>IF(Roster!A15="","",SUMIF($D$5:$D$44,Roster!A15,$E$5:$E$44)+SUMIF($F$5:$F$44,Roster!A15,$G$5:$G$44)+SUMIF($H$5:$H$44,Roster!A15,$I$5:$I$44))</f>
        <v>0</v>
      </c>
    </row>
    <row r="16" spans="1:13" x14ac:dyDescent="0.25">
      <c r="A16" s="10"/>
      <c r="B16" s="10"/>
      <c r="C16" s="10"/>
      <c r="D16" s="10"/>
      <c r="E16" s="10"/>
      <c r="F16" s="10"/>
      <c r="G16" s="10"/>
      <c r="H16" s="10"/>
      <c r="I16" s="10"/>
      <c r="K16" s="10" t="str">
        <f>IF(Roster!A16="","",Roster!A16)</f>
        <v>Walt Pearson</v>
      </c>
      <c r="L16" s="14">
        <f>IF(Roster!A16="","",COUNTIF($D$5:$D$44,Roster!A16))</f>
        <v>0</v>
      </c>
      <c r="M16" s="24">
        <f>IF(Roster!A16="","",SUMIF($D$5:$D$44,Roster!A16,$E$5:$E$44)+SUMIF($F$5:$F$44,Roster!A16,$G$5:$G$44)+SUMIF($H$5:$H$44,Roster!A16,$I$5:$I$44))</f>
        <v>40</v>
      </c>
    </row>
    <row r="17" spans="1:13" x14ac:dyDescent="0.25">
      <c r="A17" s="10"/>
      <c r="B17" s="10"/>
      <c r="C17" s="10"/>
      <c r="D17" s="10"/>
      <c r="E17" s="10"/>
      <c r="F17" s="10"/>
      <c r="G17" s="10"/>
      <c r="H17" s="10"/>
      <c r="I17" s="10"/>
      <c r="K17" s="10" t="str">
        <f>IF(Roster!A17="","",Roster!A17)</f>
        <v/>
      </c>
      <c r="L17" s="14" t="str">
        <f>IF(Roster!A17="","",COUNTIF($D$5:$D$44,Roster!A17))</f>
        <v/>
      </c>
      <c r="M17" s="24" t="str">
        <f>IF(Roster!A17="","",SUMIF($D$5:$D$44,Roster!A17,$E$5:$E$44)+SUMIF($F$5:$F$44,Roster!A17,$G$5:$G$44)+SUMIF($H$5:$H$44,Roster!A17,$I$5:$I$44))</f>
        <v/>
      </c>
    </row>
    <row r="18" spans="1:13" x14ac:dyDescent="0.25">
      <c r="A18" s="10"/>
      <c r="B18" s="10"/>
      <c r="C18" s="10"/>
      <c r="D18" s="10"/>
      <c r="E18" s="10"/>
      <c r="F18" s="10"/>
      <c r="G18" s="10"/>
      <c r="H18" s="10"/>
      <c r="I18" s="10"/>
      <c r="K18" s="10" t="str">
        <f>IF(Roster!A18="","",Roster!A18)</f>
        <v/>
      </c>
      <c r="L18" s="14" t="str">
        <f>IF(Roster!A18="","",COUNTIF($D$5:$D$44,Roster!A18))</f>
        <v/>
      </c>
      <c r="M18" s="24" t="str">
        <f>IF(Roster!A18="","",SUMIF($D$5:$D$44,Roster!A18,$E$5:$E$44)+SUMIF($F$5:$F$44,Roster!A18,$G$5:$G$44)+SUMIF($H$5:$H$44,Roster!A18,$I$5:$I$44))</f>
        <v/>
      </c>
    </row>
    <row r="19" spans="1:13" x14ac:dyDescent="0.25">
      <c r="A19" s="10"/>
      <c r="B19" s="10"/>
      <c r="C19" s="10"/>
      <c r="D19" s="10"/>
      <c r="E19" s="10"/>
      <c r="F19" s="10"/>
      <c r="G19" s="10"/>
      <c r="H19" s="10"/>
      <c r="I19" s="10"/>
      <c r="K19" s="10" t="str">
        <f>IF(Roster!A19="","",Roster!A19)</f>
        <v/>
      </c>
      <c r="L19" s="14" t="str">
        <f>IF(Roster!A19="","",COUNTIF($D$5:$D$44,Roster!A19))</f>
        <v/>
      </c>
      <c r="M19" s="24" t="str">
        <f>IF(Roster!A19="","",SUMIF($D$5:$D$44,Roster!A19,$E$5:$E$44)+SUMIF($F$5:$F$44,Roster!A19,$G$5:$G$44)+SUMIF($H$5:$H$44,Roster!A19,$I$5:$I$44))</f>
        <v/>
      </c>
    </row>
    <row r="20" spans="1:13" x14ac:dyDescent="0.25">
      <c r="A20" s="10"/>
      <c r="B20" s="10"/>
      <c r="C20" s="10"/>
      <c r="D20" s="10"/>
      <c r="E20" s="10"/>
      <c r="F20" s="10"/>
      <c r="G20" s="10"/>
      <c r="H20" s="10"/>
      <c r="I20" s="10"/>
      <c r="K20" s="10" t="str">
        <f>IF(Roster!A20="","",Roster!A20)</f>
        <v/>
      </c>
      <c r="L20" s="14" t="str">
        <f>IF(Roster!A20="","",COUNTIF($D$5:$D$44,Roster!A20))</f>
        <v/>
      </c>
      <c r="M20" s="24" t="str">
        <f>IF(Roster!A20="","",SUMIF($D$5:$D$44,Roster!A20,$E$5:$E$44)+SUMIF($F$5:$F$44,Roster!A20,$G$5:$G$44)+SUMIF($H$5:$H$44,Roster!A20,$I$5:$I$44))</f>
        <v/>
      </c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K21" s="10" t="str">
        <f>IF(Roster!A21="","",Roster!A21)</f>
        <v/>
      </c>
      <c r="L21" s="14" t="str">
        <f>IF(Roster!A21="","",COUNTIF($D$5:$D$44,Roster!A21))</f>
        <v/>
      </c>
      <c r="M21" s="24" t="str">
        <f>IF(Roster!A21="","",SUMIF($D$5:$D$44,Roster!A21,$E$5:$E$44)+SUMIF($F$5:$F$44,Roster!A21,$G$5:$G$44)+SUMIF($H$5:$H$44,Roster!A21,$I$5:$I$44))</f>
        <v/>
      </c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K22" s="10" t="str">
        <f>IF(Roster!A22="","",Roster!A22)</f>
        <v/>
      </c>
      <c r="L22" s="14" t="str">
        <f>IF(Roster!A22="","",COUNTIF($D$5:$D$44,Roster!A22))</f>
        <v/>
      </c>
      <c r="M22" s="24" t="str">
        <f>IF(Roster!A22="","",SUMIF($D$5:$D$44,Roster!A22,$E$5:$E$44)+SUMIF($F$5:$F$44,Roster!A22,$G$5:$G$44)+SUMIF($H$5:$H$44,Roster!A22,$I$5:$I$44))</f>
        <v/>
      </c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K23" s="10" t="str">
        <f>IF(Roster!A23="","",Roster!A23)</f>
        <v/>
      </c>
      <c r="L23" s="14" t="str">
        <f>IF(Roster!A23="","",COUNTIF($D$5:$D$44,Roster!A23))</f>
        <v/>
      </c>
      <c r="M23" s="24" t="str">
        <f>IF(Roster!A23="","",SUMIF($D$5:$D$44,Roster!A23,$E$5:$E$44)+SUMIF($F$5:$F$44,Roster!A23,$G$5:$G$44)+SUMIF($H$5:$H$44,Roster!A23,$I$5:$I$44))</f>
        <v/>
      </c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K24" s="10" t="str">
        <f>IF(Roster!A24="","",Roster!A24)</f>
        <v/>
      </c>
      <c r="L24" s="14" t="str">
        <f>IF(Roster!A24="","",COUNTIF($D$5:$D$44,Roster!A24))</f>
        <v/>
      </c>
      <c r="M24" s="24" t="str">
        <f>IF(Roster!A24="","",SUMIF($D$5:$D$44,Roster!A24,$E$5:$E$44)+SUMIF($F$5:$F$44,Roster!A24,$G$5:$G$44)+SUMIF($H$5:$H$44,Roster!A24,$I$5:$I$44))</f>
        <v/>
      </c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K25" s="10" t="str">
        <f>IF(Roster!A25="","",Roster!A25)</f>
        <v/>
      </c>
      <c r="L25" s="14" t="str">
        <f>IF(Roster!A25="","",COUNTIF($D$5:$D$44,Roster!A25))</f>
        <v/>
      </c>
      <c r="M25" s="24" t="str">
        <f>IF(Roster!A25="","",SUMIF($D$5:$D$44,Roster!A25,$E$5:$E$44)+SUMIF($F$5:$F$44,Roster!A25,$G$5:$G$44)+SUMIF($H$5:$H$44,Roster!A25,$I$5:$I$44))</f>
        <v/>
      </c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K26" s="10" t="str">
        <f>IF(Roster!A26="","",Roster!A26)</f>
        <v/>
      </c>
      <c r="L26" s="14" t="str">
        <f>IF(Roster!A26="","",COUNTIF($D$5:$D$44,Roster!A26))</f>
        <v/>
      </c>
      <c r="M26" s="24" t="str">
        <f>IF(Roster!A26="","",SUMIF($D$5:$D$44,Roster!A26,$E$5:$E$44)+SUMIF($F$5:$F$44,Roster!A26,$G$5:$G$44)+SUMIF($H$5:$H$44,Roster!A26,$I$5:$I$44))</f>
        <v/>
      </c>
    </row>
    <row r="27" spans="1:13" x14ac:dyDescent="0.25">
      <c r="A27" s="10"/>
      <c r="B27" s="10"/>
      <c r="C27" s="10"/>
      <c r="D27" s="10"/>
      <c r="E27" s="10"/>
      <c r="F27" s="10"/>
      <c r="G27" s="10"/>
      <c r="H27" s="10"/>
      <c r="I27" s="10"/>
      <c r="K27" s="10" t="str">
        <f>IF(Roster!A27="","",Roster!A27)</f>
        <v/>
      </c>
      <c r="L27" s="14" t="str">
        <f>IF(Roster!A27="","",COUNTIF($D$5:$D$44,Roster!A27))</f>
        <v/>
      </c>
      <c r="M27" s="24" t="str">
        <f>IF(Roster!A27="","",SUMIF($D$5:$D$44,Roster!A27,$E$5:$E$44)+SUMIF($F$5:$F$44,Roster!A27,$G$5:$G$44)+SUMIF($H$5:$H$44,Roster!A27,$I$5:$I$44))</f>
        <v/>
      </c>
    </row>
    <row r="28" spans="1:13" x14ac:dyDescent="0.25">
      <c r="A28" s="10"/>
      <c r="B28" s="10"/>
      <c r="C28" s="10"/>
      <c r="D28" s="10"/>
      <c r="E28" s="10"/>
      <c r="F28" s="10"/>
      <c r="G28" s="10"/>
      <c r="H28" s="10"/>
      <c r="I28" s="10"/>
      <c r="K28" s="10" t="str">
        <f>IF(Roster!A28="","",Roster!A28)</f>
        <v/>
      </c>
      <c r="L28" s="14" t="str">
        <f>IF(Roster!A28="","",COUNTIF($D$5:$D$44,Roster!A28))</f>
        <v/>
      </c>
      <c r="M28" s="24" t="str">
        <f>IF(Roster!A28="","",SUMIF($D$5:$D$44,Roster!A28,$E$5:$E$44)+SUMIF($F$5:$F$44,Roster!A28,$G$5:$G$44)+SUMIF($H$5:$H$44,Roster!A28,$I$5:$I$44))</f>
        <v/>
      </c>
    </row>
    <row r="29" spans="1:13" x14ac:dyDescent="0.25">
      <c r="A29" s="10"/>
      <c r="B29" s="10"/>
      <c r="C29" s="10"/>
      <c r="D29" s="10"/>
      <c r="E29" s="10"/>
      <c r="F29" s="10"/>
      <c r="G29" s="10"/>
      <c r="H29" s="10"/>
      <c r="I29" s="10"/>
      <c r="K29" s="10" t="str">
        <f>IF(Roster!A29="","",Roster!A29)</f>
        <v/>
      </c>
      <c r="L29" s="14" t="str">
        <f>IF(Roster!A29="","",COUNTIF($D$5:$D$44,Roster!A29))</f>
        <v/>
      </c>
      <c r="M29" s="24" t="str">
        <f>IF(Roster!A29="","",SUMIF($D$5:$D$44,Roster!A29,$E$5:$E$44)+SUMIF($F$5:$F$44,Roster!A29,$G$5:$G$44)+SUMIF($H$5:$H$44,Roster!A29,$I$5:$I$44))</f>
        <v/>
      </c>
    </row>
    <row r="30" spans="1:13" x14ac:dyDescent="0.25">
      <c r="A30" s="10"/>
      <c r="B30" s="10"/>
      <c r="C30" s="10"/>
      <c r="D30" s="10"/>
      <c r="E30" s="10"/>
      <c r="F30" s="10"/>
      <c r="G30" s="10"/>
      <c r="H30" s="10"/>
      <c r="I30" s="10"/>
      <c r="K30" s="10" t="str">
        <f>IF(Roster!A30="","",Roster!A30)</f>
        <v/>
      </c>
      <c r="L30" s="14" t="str">
        <f>IF(Roster!A30="","",COUNTIF($D$5:$D$44,Roster!A30))</f>
        <v/>
      </c>
      <c r="M30" s="24" t="str">
        <f>IF(Roster!A30="","",SUMIF($D$5:$D$44,Roster!A30,$E$5:$E$44)+SUMIF($F$5:$F$44,Roster!A30,$G$5:$G$44)+SUMIF($H$5:$H$44,Roster!A30,$I$5:$I$44))</f>
        <v/>
      </c>
    </row>
    <row r="31" spans="1:13" x14ac:dyDescent="0.25">
      <c r="A31" s="10"/>
      <c r="B31" s="10"/>
      <c r="C31" s="10"/>
      <c r="D31" s="10"/>
      <c r="E31" s="10"/>
      <c r="F31" s="10"/>
      <c r="G31" s="10"/>
      <c r="H31" s="10"/>
      <c r="I31" s="10"/>
      <c r="K31" s="10" t="str">
        <f>IF(Roster!A31="","",Roster!A31)</f>
        <v/>
      </c>
      <c r="L31" s="14" t="str">
        <f>IF(Roster!A31="","",COUNTIF($D$5:$D$44,Roster!A31))</f>
        <v/>
      </c>
      <c r="M31" s="24" t="str">
        <f>IF(Roster!A31="","",SUMIF($D$5:$D$44,Roster!A31,$E$5:$E$44)+SUMIF($F$5:$F$44,Roster!A31,$G$5:$G$44)+SUMIF($H$5:$H$44,Roster!A31,$I$5:$I$44))</f>
        <v/>
      </c>
    </row>
    <row r="32" spans="1:13" x14ac:dyDescent="0.25">
      <c r="A32" s="10"/>
      <c r="B32" s="10"/>
      <c r="C32" s="10"/>
      <c r="D32" s="10"/>
      <c r="E32" s="10"/>
      <c r="F32" s="10"/>
      <c r="G32" s="10"/>
      <c r="H32" s="10"/>
      <c r="I32" s="10"/>
      <c r="K32" s="10" t="str">
        <f>IF(Roster!A32="","",Roster!A32)</f>
        <v/>
      </c>
      <c r="L32" s="14" t="str">
        <f>IF(Roster!A32="","",COUNTIF($D$5:$D$44,Roster!A32))</f>
        <v/>
      </c>
      <c r="M32" s="24" t="str">
        <f>IF(Roster!A32="","",SUMIF($D$5:$D$44,Roster!A32,$E$5:$E$44)+SUMIF($F$5:$F$44,Roster!A32,$G$5:$G$44)+SUMIF($H$5:$H$44,Roster!A32,$I$5:$I$44))</f>
        <v/>
      </c>
    </row>
    <row r="33" spans="1:13" x14ac:dyDescent="0.25">
      <c r="A33" s="10"/>
      <c r="B33" s="10"/>
      <c r="C33" s="10"/>
      <c r="D33" s="10"/>
      <c r="E33" s="10"/>
      <c r="F33" s="10"/>
      <c r="G33" s="10"/>
      <c r="H33" s="10"/>
      <c r="I33" s="10"/>
      <c r="K33" s="10" t="str">
        <f>IF(Roster!A33="","",Roster!A33)</f>
        <v/>
      </c>
      <c r="L33" s="14" t="str">
        <f>IF(Roster!A33="","",COUNTIF($D$5:$D$44,Roster!A33))</f>
        <v/>
      </c>
      <c r="M33" s="24" t="str">
        <f>IF(Roster!A33="","",SUMIF($D$5:$D$44,Roster!A33,$E$5:$E$44)+SUMIF($F$5:$F$44,Roster!A33,$G$5:$G$44)+SUMIF($H$5:$H$44,Roster!A33,$I$5:$I$44))</f>
        <v/>
      </c>
    </row>
    <row r="34" spans="1:13" x14ac:dyDescent="0.25">
      <c r="A34" s="10"/>
      <c r="B34" s="10"/>
      <c r="C34" s="10"/>
      <c r="D34" s="10"/>
      <c r="E34" s="10"/>
      <c r="F34" s="10"/>
      <c r="G34" s="10"/>
      <c r="H34" s="10"/>
      <c r="I34" s="10"/>
      <c r="K34" s="10" t="str">
        <f>IF(Roster!A34="","",Roster!A34)</f>
        <v/>
      </c>
      <c r="L34" s="14" t="str">
        <f>IF(Roster!A34="","",COUNTIF($D$5:$D$44,Roster!A34))</f>
        <v/>
      </c>
      <c r="M34" s="24" t="str">
        <f>IF(Roster!A34="","",SUMIF($D$5:$D$44,Roster!A34,$E$5:$E$44)+SUMIF($F$5:$F$44,Roster!A34,$G$5:$G$44)+SUMIF($H$5:$H$44,Roster!A34,$I$5:$I$44))</f>
        <v/>
      </c>
    </row>
    <row r="35" spans="1:13" x14ac:dyDescent="0.25">
      <c r="A35" s="10"/>
      <c r="B35" s="10"/>
      <c r="C35" s="10"/>
      <c r="D35" s="10"/>
      <c r="E35" s="10"/>
      <c r="F35" s="10"/>
      <c r="G35" s="10"/>
      <c r="H35" s="10"/>
      <c r="I35" s="10"/>
      <c r="K35" s="10" t="str">
        <f>IF(Roster!A35="","",Roster!A35)</f>
        <v/>
      </c>
      <c r="L35" s="14" t="str">
        <f>IF(Roster!A35="","",COUNTIF($D$5:$D$44,Roster!A35))</f>
        <v/>
      </c>
      <c r="M35" s="24" t="str">
        <f>IF(Roster!A35="","",SUMIF($D$5:$D$44,Roster!A35,$E$5:$E$44)+SUMIF($F$5:$F$44,Roster!A35,$G$5:$G$44)+SUMIF($H$5:$H$44,Roster!A35,$I$5:$I$44))</f>
        <v/>
      </c>
    </row>
    <row r="36" spans="1:13" x14ac:dyDescent="0.25">
      <c r="A36" s="10"/>
      <c r="B36" s="10"/>
      <c r="C36" s="10"/>
      <c r="D36" s="10"/>
      <c r="E36" s="10"/>
      <c r="F36" s="10"/>
      <c r="G36" s="10"/>
      <c r="H36" s="10"/>
      <c r="I36" s="10"/>
      <c r="K36" s="10" t="str">
        <f>IF(Roster!A36="","",Roster!A36)</f>
        <v/>
      </c>
      <c r="L36" s="14" t="str">
        <f>IF(Roster!A36="","",COUNTIF($D$5:$D$44,Roster!A36))</f>
        <v/>
      </c>
      <c r="M36" s="24" t="str">
        <f>IF(Roster!A36="","",SUMIF($D$5:$D$44,Roster!A36,$E$5:$E$44)+SUMIF($F$5:$F$44,Roster!A36,$G$5:$G$44)+SUMIF($H$5:$H$44,Roster!A36,$I$5:$I$44))</f>
        <v/>
      </c>
    </row>
    <row r="37" spans="1:13" x14ac:dyDescent="0.25">
      <c r="A37" s="10"/>
      <c r="B37" s="10"/>
      <c r="C37" s="10"/>
      <c r="D37" s="10"/>
      <c r="E37" s="10"/>
      <c r="F37" s="10"/>
      <c r="G37" s="10"/>
      <c r="H37" s="10"/>
      <c r="I37" s="10"/>
      <c r="K37" s="10" t="str">
        <f>IF(Roster!A37="","",Roster!A37)</f>
        <v/>
      </c>
      <c r="L37" s="14" t="str">
        <f>IF(Roster!A37="","",COUNTIF($D$5:$D$44,Roster!A37))</f>
        <v/>
      </c>
      <c r="M37" s="24" t="str">
        <f>IF(Roster!A37="","",SUMIF($D$5:$D$44,Roster!A37,$E$5:$E$44)+SUMIF($F$5:$F$44,Roster!A37,$G$5:$G$44)+SUMIF($H$5:$H$44,Roster!A37,$I$5:$I$44))</f>
        <v/>
      </c>
    </row>
    <row r="38" spans="1:13" x14ac:dyDescent="0.25">
      <c r="A38" s="10"/>
      <c r="B38" s="10"/>
      <c r="C38" s="10"/>
      <c r="D38" s="10"/>
      <c r="E38" s="10"/>
      <c r="F38" s="10"/>
      <c r="G38" s="10"/>
      <c r="H38" s="10"/>
      <c r="I38" s="10"/>
      <c r="K38" s="10" t="str">
        <f>IF(Roster!A38="","",Roster!A38)</f>
        <v/>
      </c>
      <c r="L38" s="14" t="str">
        <f>IF(Roster!A38="","",COUNTIF($D$5:$D$44,Roster!A38))</f>
        <v/>
      </c>
      <c r="M38" s="24" t="str">
        <f>IF(Roster!A38="","",SUMIF($D$5:$D$44,Roster!A38,$E$5:$E$44)+SUMIF($F$5:$F$44,Roster!A38,$G$5:$G$44)+SUMIF($H$5:$H$44,Roster!A38,$I$5:$I$44))</f>
        <v/>
      </c>
    </row>
    <row r="39" spans="1:13" x14ac:dyDescent="0.25">
      <c r="A39" s="10"/>
      <c r="B39" s="10"/>
      <c r="C39" s="10"/>
      <c r="D39" s="10"/>
      <c r="E39" s="10"/>
      <c r="F39" s="10"/>
      <c r="G39" s="10"/>
      <c r="H39" s="10"/>
      <c r="I39" s="10"/>
      <c r="K39" s="10" t="str">
        <f>IF(Roster!A39="","",Roster!A39)</f>
        <v/>
      </c>
      <c r="L39" s="14" t="str">
        <f>IF(Roster!A39="","",COUNTIF($D$5:$D$44,Roster!A39))</f>
        <v/>
      </c>
      <c r="M39" s="24" t="str">
        <f>IF(Roster!A39="","",SUMIF($D$5:$D$44,Roster!A39,$E$5:$E$44)+SUMIF($F$5:$F$44,Roster!A39,$G$5:$G$44)+SUMIF($H$5:$H$44,Roster!A39,$I$5:$I$44))</f>
        <v/>
      </c>
    </row>
    <row r="40" spans="1:13" x14ac:dyDescent="0.25">
      <c r="A40" s="10"/>
      <c r="B40" s="10"/>
      <c r="C40" s="10"/>
      <c r="D40" s="10"/>
      <c r="E40" s="10"/>
      <c r="F40" s="10"/>
      <c r="G40" s="10"/>
      <c r="H40" s="10"/>
      <c r="I40" s="10"/>
      <c r="K40" s="10" t="str">
        <f>IF(Roster!A40="","",Roster!A40)</f>
        <v/>
      </c>
      <c r="L40" s="14" t="str">
        <f>IF(Roster!A40="","",COUNTIF($D$5:$D$44,Roster!A40))</f>
        <v/>
      </c>
      <c r="M40" s="24" t="str">
        <f>IF(Roster!A40="","",SUMIF($D$5:$D$44,Roster!A40,$E$5:$E$44)+SUMIF($F$5:$F$44,Roster!A40,$G$5:$G$44)+SUMIF($H$5:$H$44,Roster!A40,$I$5:$I$44))</f>
        <v/>
      </c>
    </row>
    <row r="41" spans="1:13" x14ac:dyDescent="0.25">
      <c r="A41" s="10"/>
      <c r="B41" s="10"/>
      <c r="C41" s="10"/>
      <c r="D41" s="10"/>
      <c r="E41" s="10"/>
      <c r="F41" s="10"/>
      <c r="G41" s="10"/>
      <c r="H41" s="10"/>
      <c r="I41" s="10"/>
      <c r="K41" s="10" t="str">
        <f>IF(Roster!A41="","",Roster!A41)</f>
        <v/>
      </c>
      <c r="L41" s="14" t="str">
        <f>IF(Roster!A41="","",COUNTIF($D$5:$D$44,Roster!A41))</f>
        <v/>
      </c>
      <c r="M41" s="24" t="str">
        <f>IF(Roster!A41="","",SUMIF($D$5:$D$44,Roster!A41,$E$5:$E$44)+SUMIF($F$5:$F$44,Roster!A41,$G$5:$G$44)+SUMIF($H$5:$H$44,Roster!A41,$I$5:$I$44))</f>
        <v/>
      </c>
    </row>
    <row r="42" spans="1:13" x14ac:dyDescent="0.25">
      <c r="A42" s="10"/>
      <c r="B42" s="10"/>
      <c r="C42" s="10"/>
      <c r="D42" s="10"/>
      <c r="E42" s="10"/>
      <c r="F42" s="10"/>
      <c r="G42" s="10"/>
      <c r="H42" s="10"/>
      <c r="I42" s="10"/>
      <c r="K42" s="10" t="str">
        <f>IF(Roster!A42="","",Roster!A42)</f>
        <v/>
      </c>
      <c r="L42" s="14" t="str">
        <f>IF(Roster!A42="","",COUNTIF($D$5:$D$44,Roster!A42))</f>
        <v/>
      </c>
      <c r="M42" s="24" t="str">
        <f>IF(Roster!A42="","",SUMIF($D$5:$D$44,Roster!A42,$E$5:$E$44)+SUMIF($F$5:$F$44,Roster!A42,$G$5:$G$44)+SUMIF($H$5:$H$44,Roster!A42,$I$5:$I$44))</f>
        <v/>
      </c>
    </row>
    <row r="43" spans="1:13" x14ac:dyDescent="0.25">
      <c r="A43" s="10"/>
      <c r="B43" s="10"/>
      <c r="C43" s="10"/>
      <c r="D43" s="10"/>
      <c r="E43" s="10"/>
      <c r="F43" s="10"/>
      <c r="G43" s="10"/>
      <c r="H43" s="10"/>
      <c r="I43" s="10"/>
      <c r="K43" s="10" t="str">
        <f>IF(Roster!A43="","",Roster!A43)</f>
        <v/>
      </c>
      <c r="L43" s="14" t="str">
        <f>IF(Roster!A43="","",COUNTIF($D$5:$D$44,Roster!A43))</f>
        <v/>
      </c>
      <c r="M43" s="24" t="str">
        <f>IF(Roster!A43="","",SUMIF($D$5:$D$44,Roster!A43,$E$5:$E$44)+SUMIF($F$5:$F$44,Roster!A43,$G$5:$G$44)+SUMIF($H$5:$H$44,Roster!A43,$I$5:$I$44))</f>
        <v/>
      </c>
    </row>
    <row r="44" spans="1:13" x14ac:dyDescent="0.25">
      <c r="A44" s="10"/>
      <c r="B44" s="10"/>
      <c r="C44" s="10"/>
      <c r="D44" s="10"/>
      <c r="E44" s="10"/>
      <c r="F44" s="10"/>
      <c r="G44" s="10"/>
      <c r="H44" s="10"/>
      <c r="I44" s="10"/>
      <c r="K44" s="10" t="str">
        <f>IF(Roster!A44="","",Roster!A44)</f>
        <v/>
      </c>
      <c r="L44" s="14" t="str">
        <f>IF(Roster!A44="","",COUNTIF($D$5:$D$44,Roster!A44))</f>
        <v/>
      </c>
      <c r="M44" s="24" t="str">
        <f>IF(Roster!A44="","",SUMIF($D$5:$D$44,Roster!A44,$E$5:$E$44)+SUMIF($F$5:$F$44,Roster!A44,$G$5:$G$44)+SUMIF($H$5:$H$44,Roster!A44,$I$5:$I$44))</f>
        <v/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0000000}">
          <x14:formula1>
            <xm:f>Roster!$A$5:$A$44</xm:f>
          </x14:formula1>
          <x14:formula2>
            <xm:f>0</xm:f>
          </x14:formula2>
          <xm:sqref>D5:D44 F5:F44 H5:H44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Roster</vt:lpstr>
      <vt:lpstr>Courses &amp; Tees</vt:lpstr>
      <vt:lpstr>Course Handicap Calculator</vt:lpstr>
      <vt:lpstr>Weekly Availability</vt:lpstr>
      <vt:lpstr>Pairings</vt:lpstr>
      <vt:lpstr>Results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Susan Harriger</cp:lastModifiedBy>
  <cp:revision>0</cp:revision>
  <dcterms:created xsi:type="dcterms:W3CDTF">2026-07-02T15:26:14Z</dcterms:created>
  <dcterms:modified xsi:type="dcterms:W3CDTF">2026-07-18T14:40:09Z</dcterms:modified>
  <dc:language>en-US</dc:language>
</cp:coreProperties>
</file>